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r.schmitt\Tresorit\Ü7 P &amp; PM\Datenabfragen 2024\"/>
    </mc:Choice>
  </mc:AlternateContent>
  <xr:revisionPtr revIDLastSave="0" documentId="8_{F3FB6E45-493E-4D78-A2AC-D16C7892FD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 Jahres Vergleich" sheetId="11" r:id="rId1"/>
    <sheet name="25 24 Auswahl " sheetId="10" r:id="rId2"/>
    <sheet name="23 24 Auswahl" sheetId="8" r:id="rId3"/>
    <sheet name="Pivot 23 24 Anwahlverhalten" sheetId="9" r:id="rId4"/>
    <sheet name="23 24 Anwahlverhalten" sheetId="6" r:id="rId5"/>
    <sheet name="22 23 An-Auswahl" sheetId="2" r:id="rId6"/>
    <sheet name="Sheet3" sheetId="13" r:id="rId7"/>
    <sheet name="Sheet2" sheetId="12" r:id="rId8"/>
    <sheet name="23 24 AHR" sheetId="1" state="hidden" r:id="rId9"/>
  </sheets>
  <definedNames>
    <definedName name="_xlnm._FilterDatabase" localSheetId="8" hidden="1">'23 24 AHR'!$A$3:$AF$20</definedName>
    <definedName name="_xlnm._FilterDatabase" localSheetId="4" hidden="1">'23 24 Anwahlverhalten'!$A$3:$AG$3</definedName>
    <definedName name="_xlnm._FilterDatabase" localSheetId="2" hidden="1">'23 24 Auswahl'!$A$3:$N$21</definedName>
    <definedName name="_xlnm._FilterDatabase" localSheetId="1" hidden="1">'25 24 Auswahl '!$A$3:$L$21</definedName>
    <definedName name="_xlnm._FilterDatabase" localSheetId="0" hidden="1">'3 Jahres Vergleich'!$A$3:$Q$3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0" l="1"/>
  <c r="I22" i="10"/>
  <c r="H12" i="10"/>
  <c r="H10" i="10"/>
  <c r="C21" i="8"/>
  <c r="E21" i="8"/>
  <c r="J22" i="10" l="1"/>
  <c r="H22" i="10"/>
  <c r="F22" i="10"/>
  <c r="D22" i="10"/>
  <c r="F21" i="8"/>
  <c r="J21" i="8"/>
  <c r="F9" i="6"/>
  <c r="E9" i="6" s="1"/>
  <c r="W15" i="6"/>
  <c r="D13" i="1"/>
  <c r="D11" i="1"/>
  <c r="D9" i="1"/>
  <c r="E8" i="6"/>
  <c r="AC8" i="6" s="1"/>
  <c r="H21" i="8"/>
  <c r="I21" i="8"/>
  <c r="D21" i="8"/>
  <c r="N14" i="6"/>
  <c r="N10" i="6"/>
  <c r="N19" i="6"/>
  <c r="N17" i="6"/>
  <c r="N11" i="6"/>
  <c r="N7" i="6"/>
  <c r="N18" i="6"/>
  <c r="N12" i="6"/>
  <c r="N8" i="6"/>
  <c r="N15" i="6"/>
  <c r="N5" i="6"/>
  <c r="N13" i="6"/>
  <c r="N16" i="6"/>
  <c r="N9" i="6"/>
  <c r="N20" i="6"/>
  <c r="N4" i="6"/>
  <c r="N6" i="6"/>
  <c r="G57" i="6"/>
  <c r="F57" i="6"/>
  <c r="E57" i="6"/>
  <c r="G56" i="6"/>
  <c r="G58" i="6" s="1"/>
  <c r="E56" i="6"/>
  <c r="E58" i="6" s="1"/>
  <c r="G55" i="6"/>
  <c r="E55" i="6"/>
  <c r="I54" i="6"/>
  <c r="H54" i="6"/>
  <c r="I53" i="6"/>
  <c r="F53" i="6"/>
  <c r="F55" i="6" s="1"/>
  <c r="G52" i="6"/>
  <c r="F52" i="6"/>
  <c r="E52" i="6"/>
  <c r="I51" i="6"/>
  <c r="H51" i="6"/>
  <c r="J51" i="6" s="1"/>
  <c r="J50" i="6"/>
  <c r="I50" i="6"/>
  <c r="H50" i="6"/>
  <c r="Q45" i="6"/>
  <c r="P45" i="6"/>
  <c r="L45" i="6"/>
  <c r="K45" i="6"/>
  <c r="H45" i="6"/>
  <c r="G45" i="6"/>
  <c r="M41" i="6"/>
  <c r="O41" i="6" s="1"/>
  <c r="I41" i="6"/>
  <c r="J41" i="6" s="1"/>
  <c r="E41" i="6"/>
  <c r="F41" i="6" s="1"/>
  <c r="M28" i="6"/>
  <c r="O28" i="6" s="1"/>
  <c r="I28" i="6"/>
  <c r="J28" i="6" s="1"/>
  <c r="E28" i="6"/>
  <c r="F28" i="6" s="1"/>
  <c r="O26" i="6"/>
  <c r="M26" i="6" s="1"/>
  <c r="J26" i="6"/>
  <c r="I26" i="6" s="1"/>
  <c r="F26" i="6"/>
  <c r="E26" i="6" s="1"/>
  <c r="O44" i="6"/>
  <c r="J44" i="6"/>
  <c r="F44" i="6"/>
  <c r="O40" i="6"/>
  <c r="J40" i="6"/>
  <c r="F40" i="6"/>
  <c r="O39" i="6"/>
  <c r="J39" i="6"/>
  <c r="F39" i="6"/>
  <c r="O38" i="6"/>
  <c r="J38" i="6"/>
  <c r="F38" i="6"/>
  <c r="O37" i="6"/>
  <c r="J37" i="6"/>
  <c r="F37" i="6"/>
  <c r="O36" i="6"/>
  <c r="J36" i="6"/>
  <c r="F36" i="6"/>
  <c r="O35" i="6"/>
  <c r="J35" i="6"/>
  <c r="F35" i="6"/>
  <c r="O34" i="6"/>
  <c r="J34" i="6"/>
  <c r="F34" i="6"/>
  <c r="O42" i="6"/>
  <c r="M42" i="6" s="1"/>
  <c r="J42" i="6"/>
  <c r="I42" i="6" s="1"/>
  <c r="F42" i="6"/>
  <c r="E42" i="6" s="1"/>
  <c r="O43" i="6"/>
  <c r="M43" i="6" s="1"/>
  <c r="J43" i="6"/>
  <c r="I43" i="6" s="1"/>
  <c r="F43" i="6"/>
  <c r="E43" i="6" s="1"/>
  <c r="O33" i="6"/>
  <c r="M33" i="6" s="1"/>
  <c r="J33" i="6"/>
  <c r="I33" i="6" s="1"/>
  <c r="F33" i="6"/>
  <c r="E33" i="6" s="1"/>
  <c r="O32" i="6"/>
  <c r="M32" i="6" s="1"/>
  <c r="J32" i="6"/>
  <c r="I32" i="6" s="1"/>
  <c r="F32" i="6"/>
  <c r="E32" i="6" s="1"/>
  <c r="O31" i="6"/>
  <c r="M31" i="6" s="1"/>
  <c r="J31" i="6"/>
  <c r="I31" i="6" s="1"/>
  <c r="F31" i="6"/>
  <c r="E31" i="6"/>
  <c r="O30" i="6"/>
  <c r="M30" i="6" s="1"/>
  <c r="J30" i="6"/>
  <c r="I30" i="6" s="1"/>
  <c r="F30" i="6"/>
  <c r="E30" i="6" s="1"/>
  <c r="O29" i="6"/>
  <c r="M29" i="6" s="1"/>
  <c r="J29" i="6"/>
  <c r="I29" i="6"/>
  <c r="F29" i="6"/>
  <c r="E29" i="6" s="1"/>
  <c r="O27" i="6"/>
  <c r="M27" i="6"/>
  <c r="J27" i="6"/>
  <c r="I27" i="6" s="1"/>
  <c r="F27" i="6"/>
  <c r="E27" i="6" s="1"/>
  <c r="V21" i="6"/>
  <c r="U21" i="6"/>
  <c r="T21" i="6"/>
  <c r="S21" i="6"/>
  <c r="M21" i="6"/>
  <c r="L21" i="6"/>
  <c r="K21" i="6"/>
  <c r="J21" i="6"/>
  <c r="H21" i="6"/>
  <c r="G21" i="6"/>
  <c r="AA17" i="6"/>
  <c r="Z17" i="6"/>
  <c r="Y17" i="6"/>
  <c r="X17" i="6"/>
  <c r="W17" i="6"/>
  <c r="O17" i="6"/>
  <c r="AF17" i="6" s="1"/>
  <c r="I17" i="6"/>
  <c r="AA4" i="6"/>
  <c r="Z4" i="6"/>
  <c r="Y4" i="6"/>
  <c r="X4" i="6"/>
  <c r="W4" i="6"/>
  <c r="O4" i="6"/>
  <c r="AF4" i="6" s="1"/>
  <c r="I4" i="6"/>
  <c r="F4" i="6"/>
  <c r="E4" i="6" s="1"/>
  <c r="AA7" i="6"/>
  <c r="Z7" i="6"/>
  <c r="Y7" i="6"/>
  <c r="X7" i="6"/>
  <c r="W7" i="6"/>
  <c r="O7" i="6"/>
  <c r="AF7" i="6" s="1"/>
  <c r="I7" i="6"/>
  <c r="AA20" i="6"/>
  <c r="Z20" i="6"/>
  <c r="Y20" i="6"/>
  <c r="X20" i="6"/>
  <c r="W20" i="6"/>
  <c r="O20" i="6"/>
  <c r="AF20" i="6" s="1"/>
  <c r="I20" i="6"/>
  <c r="F20" i="6"/>
  <c r="E20" i="6" s="1"/>
  <c r="AA9" i="6"/>
  <c r="Z9" i="6"/>
  <c r="Y9" i="6"/>
  <c r="X9" i="6"/>
  <c r="W9" i="6"/>
  <c r="O9" i="6"/>
  <c r="AF9" i="6" s="1"/>
  <c r="I9" i="6"/>
  <c r="AA19" i="6"/>
  <c r="Z19" i="6"/>
  <c r="Y19" i="6"/>
  <c r="X19" i="6"/>
  <c r="W19" i="6"/>
  <c r="O19" i="6"/>
  <c r="AF19" i="6" s="1"/>
  <c r="I19" i="6"/>
  <c r="AA10" i="6"/>
  <c r="Z10" i="6"/>
  <c r="Y10" i="6"/>
  <c r="X10" i="6"/>
  <c r="W10" i="6"/>
  <c r="O10" i="6"/>
  <c r="AF10" i="6" s="1"/>
  <c r="I10" i="6"/>
  <c r="AA8" i="6"/>
  <c r="Z8" i="6"/>
  <c r="Y8" i="6"/>
  <c r="X8" i="6"/>
  <c r="W8" i="6"/>
  <c r="O8" i="6"/>
  <c r="AF8" i="6" s="1"/>
  <c r="I8" i="6"/>
  <c r="AD8" i="6"/>
  <c r="AA11" i="6"/>
  <c r="Z11" i="6"/>
  <c r="Y11" i="6"/>
  <c r="X11" i="6"/>
  <c r="W11" i="6"/>
  <c r="O11" i="6"/>
  <c r="AF11" i="6" s="1"/>
  <c r="I11" i="6"/>
  <c r="AA14" i="6"/>
  <c r="Z14" i="6"/>
  <c r="Y14" i="6"/>
  <c r="X14" i="6"/>
  <c r="W14" i="6"/>
  <c r="O14" i="6"/>
  <c r="AF14" i="6" s="1"/>
  <c r="I14" i="6"/>
  <c r="Q14" i="6"/>
  <c r="AA13" i="6"/>
  <c r="Z13" i="6"/>
  <c r="Y13" i="6"/>
  <c r="X13" i="6"/>
  <c r="W13" i="6"/>
  <c r="O13" i="6"/>
  <c r="AF13" i="6" s="1"/>
  <c r="I13" i="6"/>
  <c r="F13" i="6"/>
  <c r="AD13" i="6" s="1"/>
  <c r="AA12" i="6"/>
  <c r="Z12" i="6"/>
  <c r="Y12" i="6"/>
  <c r="X12" i="6"/>
  <c r="W12" i="6"/>
  <c r="O12" i="6"/>
  <c r="AF12" i="6" s="1"/>
  <c r="I12" i="6"/>
  <c r="AD12" i="6"/>
  <c r="AA6" i="6"/>
  <c r="Z6" i="6"/>
  <c r="Y6" i="6"/>
  <c r="X6" i="6"/>
  <c r="W6" i="6"/>
  <c r="O6" i="6"/>
  <c r="AF6" i="6" s="1"/>
  <c r="I6" i="6"/>
  <c r="AA16" i="6"/>
  <c r="Z16" i="6"/>
  <c r="Y16" i="6"/>
  <c r="X16" i="6"/>
  <c r="W16" i="6"/>
  <c r="O16" i="6"/>
  <c r="AF16" i="6" s="1"/>
  <c r="I16" i="6"/>
  <c r="AD16" i="6"/>
  <c r="AA5" i="6"/>
  <c r="Z5" i="6"/>
  <c r="Y5" i="6"/>
  <c r="X5" i="6"/>
  <c r="W5" i="6"/>
  <c r="O5" i="6"/>
  <c r="AF5" i="6" s="1"/>
  <c r="I5" i="6"/>
  <c r="F5" i="6"/>
  <c r="AD5" i="6" s="1"/>
  <c r="AA18" i="6"/>
  <c r="Z18" i="6"/>
  <c r="Y18" i="6"/>
  <c r="X18" i="6"/>
  <c r="W18" i="6"/>
  <c r="O18" i="6"/>
  <c r="AF18" i="6" s="1"/>
  <c r="I18" i="6"/>
  <c r="AA15" i="6"/>
  <c r="Z15" i="6"/>
  <c r="Y15" i="6"/>
  <c r="X15" i="6"/>
  <c r="O15" i="6"/>
  <c r="AF15" i="6" s="1"/>
  <c r="I15" i="6"/>
  <c r="AD15" i="6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4" i="1"/>
  <c r="E4" i="1"/>
  <c r="P4" i="1" s="1"/>
  <c r="E5" i="1"/>
  <c r="P5" i="1" s="1"/>
  <c r="E6" i="1"/>
  <c r="P6" i="1" s="1"/>
  <c r="E7" i="1"/>
  <c r="P7" i="1" s="1"/>
  <c r="E8" i="1"/>
  <c r="P8" i="1" s="1"/>
  <c r="P9" i="1"/>
  <c r="E10" i="1"/>
  <c r="P10" i="1" s="1"/>
  <c r="P11" i="1"/>
  <c r="E12" i="1"/>
  <c r="P12" i="1" s="1"/>
  <c r="P13" i="1"/>
  <c r="E14" i="1"/>
  <c r="P14" i="1" s="1"/>
  <c r="E15" i="1"/>
  <c r="P15" i="1" s="1"/>
  <c r="E16" i="1"/>
  <c r="P16" i="1" s="1"/>
  <c r="E17" i="1"/>
  <c r="P17" i="1" s="1"/>
  <c r="E18" i="1"/>
  <c r="P18" i="1" s="1"/>
  <c r="E19" i="1"/>
  <c r="P19" i="1" s="1"/>
  <c r="E20" i="1"/>
  <c r="P20" i="1" s="1"/>
  <c r="I52" i="6" l="1"/>
  <c r="K52" i="6" s="1"/>
  <c r="I57" i="6"/>
  <c r="K57" i="6" s="1"/>
  <c r="O45" i="6"/>
  <c r="H53" i="6"/>
  <c r="I56" i="6"/>
  <c r="K56" i="6" s="1"/>
  <c r="J45" i="6"/>
  <c r="K51" i="6"/>
  <c r="H57" i="6"/>
  <c r="J57" i="6" s="1"/>
  <c r="I45" i="6"/>
  <c r="E13" i="6"/>
  <c r="AC13" i="6" s="1"/>
  <c r="AE13" i="6" s="1"/>
  <c r="AC16" i="6"/>
  <c r="AE16" i="6" s="1"/>
  <c r="E12" i="6"/>
  <c r="P12" i="6" s="1"/>
  <c r="E5" i="6"/>
  <c r="E14" i="6"/>
  <c r="AC14" i="6" s="1"/>
  <c r="E15" i="6"/>
  <c r="AC15" i="6" s="1"/>
  <c r="AE15" i="6" s="1"/>
  <c r="AB10" i="6"/>
  <c r="AG10" i="6" s="1"/>
  <c r="AB5" i="6"/>
  <c r="AG5" i="6" s="1"/>
  <c r="AB18" i="6"/>
  <c r="AG18" i="6" s="1"/>
  <c r="AD14" i="6"/>
  <c r="Y21" i="6"/>
  <c r="I21" i="6"/>
  <c r="AB4" i="6"/>
  <c r="AG4" i="6" s="1"/>
  <c r="AB16" i="6"/>
  <c r="AG16" i="6" s="1"/>
  <c r="AB14" i="6"/>
  <c r="AG14" i="6" s="1"/>
  <c r="AB19" i="6"/>
  <c r="AG19" i="6" s="1"/>
  <c r="AB9" i="6"/>
  <c r="AG9" i="6" s="1"/>
  <c r="Q20" i="6"/>
  <c r="O21" i="6"/>
  <c r="AF21" i="6" s="1"/>
  <c r="W21" i="6"/>
  <c r="AB11" i="6"/>
  <c r="AG11" i="6" s="1"/>
  <c r="AB20" i="6"/>
  <c r="AG20" i="6" s="1"/>
  <c r="N21" i="6"/>
  <c r="AB7" i="6"/>
  <c r="AG7" i="6" s="1"/>
  <c r="X21" i="6"/>
  <c r="Q5" i="6"/>
  <c r="AB8" i="6"/>
  <c r="AG8" i="6" s="1"/>
  <c r="AB6" i="6"/>
  <c r="AG6" i="6" s="1"/>
  <c r="AB12" i="6"/>
  <c r="AG12" i="6" s="1"/>
  <c r="AB17" i="6"/>
  <c r="AG17" i="6" s="1"/>
  <c r="Z21" i="6"/>
  <c r="AB13" i="6"/>
  <c r="AG13" i="6" s="1"/>
  <c r="AA21" i="6"/>
  <c r="AE8" i="6"/>
  <c r="AD20" i="6"/>
  <c r="Q12" i="6"/>
  <c r="AC9" i="6"/>
  <c r="P9" i="6"/>
  <c r="I58" i="6"/>
  <c r="K58" i="6" s="1"/>
  <c r="E45" i="6"/>
  <c r="P20" i="6"/>
  <c r="AC20" i="6"/>
  <c r="AC4" i="6"/>
  <c r="P4" i="6"/>
  <c r="F45" i="6"/>
  <c r="M45" i="6"/>
  <c r="I55" i="6"/>
  <c r="K55" i="6" s="1"/>
  <c r="K50" i="6"/>
  <c r="H52" i="6"/>
  <c r="J52" i="6" s="1"/>
  <c r="K53" i="6"/>
  <c r="AB15" i="6"/>
  <c r="P8" i="6"/>
  <c r="Q9" i="6"/>
  <c r="Q4" i="6"/>
  <c r="F56" i="6"/>
  <c r="F58" i="6" s="1"/>
  <c r="Q15" i="6"/>
  <c r="Q16" i="6"/>
  <c r="Q13" i="6"/>
  <c r="Q8" i="6"/>
  <c r="R8" i="6" s="1"/>
  <c r="AD9" i="6"/>
  <c r="AD4" i="6"/>
  <c r="M21" i="1"/>
  <c r="H56" i="6" l="1"/>
  <c r="J53" i="6"/>
  <c r="H55" i="6"/>
  <c r="J55" i="6" s="1"/>
  <c r="AE14" i="6"/>
  <c r="AC12" i="6"/>
  <c r="AE12" i="6" s="1"/>
  <c r="R12" i="6"/>
  <c r="P14" i="6"/>
  <c r="R14" i="6" s="1"/>
  <c r="P13" i="6"/>
  <c r="R13" i="6" s="1"/>
  <c r="P15" i="6"/>
  <c r="R15" i="6" s="1"/>
  <c r="AE20" i="6"/>
  <c r="R20" i="6"/>
  <c r="R4" i="6"/>
  <c r="R9" i="6"/>
  <c r="P16" i="6"/>
  <c r="R16" i="6" s="1"/>
  <c r="P5" i="6"/>
  <c r="AC5" i="6"/>
  <c r="AE5" i="6" s="1"/>
  <c r="AE4" i="6"/>
  <c r="AE9" i="6"/>
  <c r="AB21" i="6"/>
  <c r="AG21" i="6" s="1"/>
  <c r="AG15" i="6"/>
  <c r="H58" i="6" l="1"/>
  <c r="J58" i="6" s="1"/>
  <c r="J56" i="6"/>
  <c r="R5" i="6"/>
  <c r="F51" i="1" l="1"/>
  <c r="E51" i="1"/>
  <c r="D51" i="1"/>
  <c r="H53" i="1"/>
  <c r="G53" i="1"/>
  <c r="H50" i="1"/>
  <c r="J50" i="1" s="1"/>
  <c r="G50" i="1"/>
  <c r="I50" i="1" s="1"/>
  <c r="H52" i="1"/>
  <c r="J52" i="1" s="1"/>
  <c r="F55" i="1"/>
  <c r="H49" i="1"/>
  <c r="J49" i="1" s="1"/>
  <c r="G49" i="1"/>
  <c r="I49" i="1" s="1"/>
  <c r="F56" i="1"/>
  <c r="E56" i="1"/>
  <c r="D56" i="1"/>
  <c r="D54" i="1"/>
  <c r="F54" i="1"/>
  <c r="D16" i="1"/>
  <c r="D55" i="1"/>
  <c r="E52" i="1"/>
  <c r="E54" i="1" s="1"/>
  <c r="N33" i="1"/>
  <c r="P44" i="1"/>
  <c r="K44" i="1"/>
  <c r="G44" i="1"/>
  <c r="N40" i="1"/>
  <c r="I40" i="1"/>
  <c r="E40" i="1"/>
  <c r="H43" i="1"/>
  <c r="I43" i="1" s="1"/>
  <c r="H42" i="1"/>
  <c r="I42" i="1" s="1"/>
  <c r="I41" i="1"/>
  <c r="H41" i="1" s="1"/>
  <c r="I39" i="1"/>
  <c r="I38" i="1"/>
  <c r="I37" i="1"/>
  <c r="I36" i="1"/>
  <c r="I35" i="1"/>
  <c r="I34" i="1"/>
  <c r="I33" i="1"/>
  <c r="I32" i="1"/>
  <c r="H32" i="1" s="1"/>
  <c r="I31" i="1"/>
  <c r="H31" i="1" s="1"/>
  <c r="I30" i="1"/>
  <c r="H30" i="1" s="1"/>
  <c r="I29" i="1"/>
  <c r="H29" i="1" s="1"/>
  <c r="I28" i="1"/>
  <c r="H28" i="1" s="1"/>
  <c r="I27" i="1"/>
  <c r="H27" i="1" s="1"/>
  <c r="I26" i="1"/>
  <c r="H26" i="1" s="1"/>
  <c r="L43" i="1"/>
  <c r="N43" i="1" s="1"/>
  <c r="L42" i="1"/>
  <c r="N42" i="1" s="1"/>
  <c r="N41" i="1"/>
  <c r="L41" i="1" s="1"/>
  <c r="N39" i="1"/>
  <c r="N38" i="1"/>
  <c r="N37" i="1"/>
  <c r="N36" i="1"/>
  <c r="N35" i="1"/>
  <c r="N34" i="1"/>
  <c r="N32" i="1"/>
  <c r="L32" i="1" s="1"/>
  <c r="N31" i="1"/>
  <c r="L31" i="1" s="1"/>
  <c r="N30" i="1"/>
  <c r="L30" i="1" s="1"/>
  <c r="N29" i="1"/>
  <c r="L29" i="1" s="1"/>
  <c r="N28" i="1"/>
  <c r="L28" i="1" s="1"/>
  <c r="N27" i="1"/>
  <c r="L27" i="1" s="1"/>
  <c r="N26" i="1"/>
  <c r="L26" i="1" s="1"/>
  <c r="E41" i="1"/>
  <c r="D41" i="1" s="1"/>
  <c r="E27" i="1"/>
  <c r="D27" i="1" s="1"/>
  <c r="E28" i="1"/>
  <c r="D28" i="1" s="1"/>
  <c r="E29" i="1"/>
  <c r="D29" i="1" s="1"/>
  <c r="E30" i="1"/>
  <c r="D30" i="1" s="1"/>
  <c r="E31" i="1"/>
  <c r="D31" i="1" s="1"/>
  <c r="E32" i="1"/>
  <c r="D32" i="1" s="1"/>
  <c r="E26" i="1"/>
  <c r="D26" i="1" s="1"/>
  <c r="D17" i="1"/>
  <c r="D6" i="1"/>
  <c r="D7" i="1"/>
  <c r="D19" i="1"/>
  <c r="D4" i="1"/>
  <c r="D10" i="1"/>
  <c r="O10" i="1" s="1"/>
  <c r="O44" i="1"/>
  <c r="F44" i="1"/>
  <c r="D43" i="1"/>
  <c r="E43" i="1" s="1"/>
  <c r="D42" i="1"/>
  <c r="E42" i="1" s="1"/>
  <c r="E39" i="1"/>
  <c r="E38" i="1"/>
  <c r="E37" i="1"/>
  <c r="E36" i="1"/>
  <c r="E35" i="1"/>
  <c r="E34" i="1"/>
  <c r="E33" i="1"/>
  <c r="J44" i="1"/>
  <c r="H19" i="1"/>
  <c r="H7" i="1"/>
  <c r="H6" i="1"/>
  <c r="H17" i="1"/>
  <c r="H20" i="1"/>
  <c r="H14" i="1"/>
  <c r="H5" i="1"/>
  <c r="H12" i="1"/>
  <c r="H15" i="1"/>
  <c r="H8" i="1"/>
  <c r="H18" i="1"/>
  <c r="H13" i="1"/>
  <c r="H11" i="1"/>
  <c r="H9" i="1"/>
  <c r="H16" i="1"/>
  <c r="H4" i="1"/>
  <c r="H10" i="1"/>
  <c r="G21" i="1"/>
  <c r="E4" i="2"/>
  <c r="F4" i="2"/>
  <c r="G4" i="2"/>
  <c r="I4" i="2"/>
  <c r="E5" i="2"/>
  <c r="F5" i="2"/>
  <c r="G5" i="2"/>
  <c r="I5" i="2"/>
  <c r="E6" i="2"/>
  <c r="F6" i="2"/>
  <c r="G6" i="2"/>
  <c r="I6" i="2"/>
  <c r="E7" i="2"/>
  <c r="F7" i="2"/>
  <c r="G7" i="2"/>
  <c r="I7" i="2"/>
  <c r="E8" i="2"/>
  <c r="F8" i="2"/>
  <c r="G8" i="2"/>
  <c r="E9" i="2"/>
  <c r="F9" i="2"/>
  <c r="G9" i="2"/>
  <c r="I9" i="2"/>
  <c r="E10" i="2"/>
  <c r="F10" i="2"/>
  <c r="G10" i="2"/>
  <c r="I10" i="2"/>
  <c r="E11" i="2"/>
  <c r="F11" i="2"/>
  <c r="G11" i="2"/>
  <c r="I11" i="2"/>
  <c r="E12" i="2"/>
  <c r="F12" i="2"/>
  <c r="G12" i="2"/>
  <c r="I12" i="2"/>
  <c r="E13" i="2"/>
  <c r="F13" i="2"/>
  <c r="G13" i="2"/>
  <c r="I13" i="2"/>
  <c r="E14" i="2"/>
  <c r="F14" i="2"/>
  <c r="G14" i="2"/>
  <c r="I14" i="2"/>
  <c r="E15" i="2"/>
  <c r="F15" i="2"/>
  <c r="G15" i="2"/>
  <c r="I15" i="2"/>
  <c r="E16" i="2"/>
  <c r="F16" i="2"/>
  <c r="G16" i="2"/>
  <c r="I16" i="2"/>
  <c r="E17" i="2"/>
  <c r="F17" i="2"/>
  <c r="G17" i="2"/>
  <c r="I17" i="2"/>
  <c r="E18" i="2"/>
  <c r="F18" i="2"/>
  <c r="G18" i="2"/>
  <c r="I18" i="2"/>
  <c r="E19" i="2"/>
  <c r="F19" i="2"/>
  <c r="G19" i="2"/>
  <c r="E20" i="2"/>
  <c r="F20" i="2"/>
  <c r="G20" i="2"/>
  <c r="I20" i="2"/>
  <c r="E21" i="2"/>
  <c r="F21" i="2"/>
  <c r="G21" i="2"/>
  <c r="I21" i="2"/>
  <c r="C22" i="2"/>
  <c r="E22" i="2" s="1"/>
  <c r="D22" i="2"/>
  <c r="G22" i="2" s="1"/>
  <c r="H22" i="2"/>
  <c r="U21" i="1"/>
  <c r="T21" i="1"/>
  <c r="S21" i="1"/>
  <c r="R21" i="1"/>
  <c r="L21" i="1"/>
  <c r="K21" i="1"/>
  <c r="J21" i="1"/>
  <c r="I21" i="1"/>
  <c r="F21" i="1"/>
  <c r="AB20" i="1"/>
  <c r="AB14" i="1"/>
  <c r="AB5" i="1"/>
  <c r="AB12" i="1"/>
  <c r="AB15" i="1"/>
  <c r="AB8" i="1"/>
  <c r="AB18" i="1"/>
  <c r="O20" i="1"/>
  <c r="O14" i="1"/>
  <c r="O5" i="1"/>
  <c r="O12" i="1"/>
  <c r="O15" i="1"/>
  <c r="O8" i="1"/>
  <c r="O18" i="1"/>
  <c r="Z6" i="1"/>
  <c r="Z17" i="1"/>
  <c r="Z9" i="1"/>
  <c r="Z18" i="1"/>
  <c r="Z8" i="1"/>
  <c r="Z15" i="1"/>
  <c r="Z12" i="1"/>
  <c r="Z5" i="1"/>
  <c r="Z14" i="1"/>
  <c r="Z20" i="1"/>
  <c r="Z7" i="1"/>
  <c r="Z19" i="1"/>
  <c r="Z16" i="1"/>
  <c r="Z4" i="1"/>
  <c r="Z11" i="1"/>
  <c r="Z10" i="1"/>
  <c r="Z13" i="1"/>
  <c r="V6" i="1"/>
  <c r="V17" i="1"/>
  <c r="V9" i="1"/>
  <c r="V18" i="1"/>
  <c r="V8" i="1"/>
  <c r="V15" i="1"/>
  <c r="V12" i="1"/>
  <c r="V5" i="1"/>
  <c r="V14" i="1"/>
  <c r="V20" i="1"/>
  <c r="V7" i="1"/>
  <c r="V19" i="1"/>
  <c r="V16" i="1"/>
  <c r="V4" i="1"/>
  <c r="V11" i="1"/>
  <c r="V10" i="1"/>
  <c r="V13" i="1"/>
  <c r="N10" i="1"/>
  <c r="AE10" i="1" s="1"/>
  <c r="N11" i="1"/>
  <c r="AE11" i="1" s="1"/>
  <c r="N4" i="1"/>
  <c r="AE4" i="1" s="1"/>
  <c r="N16" i="1"/>
  <c r="AE16" i="1" s="1"/>
  <c r="N19" i="1"/>
  <c r="AE19" i="1" s="1"/>
  <c r="N7" i="1"/>
  <c r="AE7" i="1" s="1"/>
  <c r="N20" i="1"/>
  <c r="AE20" i="1" s="1"/>
  <c r="N14" i="1"/>
  <c r="AE14" i="1" s="1"/>
  <c r="N5" i="1"/>
  <c r="AE5" i="1" s="1"/>
  <c r="N12" i="1"/>
  <c r="AE12" i="1" s="1"/>
  <c r="N15" i="1"/>
  <c r="AE15" i="1" s="1"/>
  <c r="N8" i="1"/>
  <c r="AE8" i="1" s="1"/>
  <c r="N18" i="1"/>
  <c r="AE18" i="1" s="1"/>
  <c r="N9" i="1"/>
  <c r="AE9" i="1" s="1"/>
  <c r="N17" i="1"/>
  <c r="AE17" i="1" s="1"/>
  <c r="N6" i="1"/>
  <c r="AE6" i="1" s="1"/>
  <c r="N13" i="1"/>
  <c r="AE13" i="1" s="1"/>
  <c r="W10" i="1"/>
  <c r="X10" i="1"/>
  <c r="Y10" i="1"/>
  <c r="W11" i="1"/>
  <c r="X11" i="1"/>
  <c r="Y11" i="1"/>
  <c r="W4" i="1"/>
  <c r="X4" i="1"/>
  <c r="Y4" i="1"/>
  <c r="W16" i="1"/>
  <c r="X16" i="1"/>
  <c r="Y16" i="1"/>
  <c r="W19" i="1"/>
  <c r="X19" i="1"/>
  <c r="Y19" i="1"/>
  <c r="W7" i="1"/>
  <c r="X7" i="1"/>
  <c r="Y7" i="1"/>
  <c r="W20" i="1"/>
  <c r="X20" i="1"/>
  <c r="Y20" i="1"/>
  <c r="W14" i="1"/>
  <c r="X14" i="1"/>
  <c r="Y14" i="1"/>
  <c r="W5" i="1"/>
  <c r="X5" i="1"/>
  <c r="Y5" i="1"/>
  <c r="W12" i="1"/>
  <c r="X12" i="1"/>
  <c r="Y12" i="1"/>
  <c r="W15" i="1"/>
  <c r="X15" i="1"/>
  <c r="Y15" i="1"/>
  <c r="W8" i="1"/>
  <c r="X8" i="1"/>
  <c r="Y8" i="1"/>
  <c r="W18" i="1"/>
  <c r="X18" i="1"/>
  <c r="Y18" i="1"/>
  <c r="W9" i="1"/>
  <c r="X9" i="1"/>
  <c r="Y9" i="1"/>
  <c r="W17" i="1"/>
  <c r="X17" i="1"/>
  <c r="Y17" i="1"/>
  <c r="W6" i="1"/>
  <c r="X6" i="1"/>
  <c r="Y6" i="1"/>
  <c r="X13" i="1"/>
  <c r="Y13" i="1"/>
  <c r="W13" i="1"/>
  <c r="H54" i="1" l="1"/>
  <c r="G52" i="1"/>
  <c r="G55" i="1" s="1"/>
  <c r="H55" i="1"/>
  <c r="J55" i="1" s="1"/>
  <c r="G51" i="1"/>
  <c r="I51" i="1" s="1"/>
  <c r="H51" i="1"/>
  <c r="J51" i="1" s="1"/>
  <c r="I52" i="1"/>
  <c r="E55" i="1"/>
  <c r="E57" i="1" s="1"/>
  <c r="H56" i="1"/>
  <c r="D57" i="1"/>
  <c r="G56" i="1"/>
  <c r="I56" i="1" s="1"/>
  <c r="F57" i="1"/>
  <c r="J54" i="1"/>
  <c r="H44" i="1"/>
  <c r="N44" i="1"/>
  <c r="L44" i="1"/>
  <c r="I44" i="1"/>
  <c r="H21" i="1"/>
  <c r="F22" i="2"/>
  <c r="Q20" i="1"/>
  <c r="AC13" i="1"/>
  <c r="O17" i="1"/>
  <c r="Y21" i="1"/>
  <c r="V21" i="1"/>
  <c r="W21" i="1"/>
  <c r="Z21" i="1"/>
  <c r="D21" i="1"/>
  <c r="N21" i="1"/>
  <c r="AE21" i="1" s="1"/>
  <c r="X21" i="1"/>
  <c r="AC6" i="1"/>
  <c r="AC4" i="1"/>
  <c r="AC5" i="1"/>
  <c r="AD5" i="1" s="1"/>
  <c r="AB6" i="1"/>
  <c r="Q5" i="1"/>
  <c r="AB16" i="1"/>
  <c r="AC7" i="1"/>
  <c r="AC8" i="1"/>
  <c r="AD8" i="1" s="1"/>
  <c r="AB7" i="1"/>
  <c r="AB4" i="1"/>
  <c r="AC17" i="1"/>
  <c r="AC14" i="1"/>
  <c r="AD14" i="1" s="1"/>
  <c r="AC11" i="1"/>
  <c r="AB17" i="1"/>
  <c r="AC19" i="1"/>
  <c r="AB11" i="1"/>
  <c r="AC9" i="1"/>
  <c r="AC15" i="1"/>
  <c r="AD15" i="1" s="1"/>
  <c r="AB19" i="1"/>
  <c r="AB13" i="1"/>
  <c r="AB9" i="1"/>
  <c r="AC20" i="1"/>
  <c r="AB10" i="1"/>
  <c r="AC18" i="1"/>
  <c r="AD18" i="1" s="1"/>
  <c r="AC12" i="1"/>
  <c r="AD12" i="1" s="1"/>
  <c r="AC16" i="1"/>
  <c r="Q12" i="1"/>
  <c r="Q14" i="1"/>
  <c r="Q8" i="1"/>
  <c r="Q18" i="1"/>
  <c r="O16" i="1"/>
  <c r="O6" i="1"/>
  <c r="O4" i="1"/>
  <c r="O9" i="1"/>
  <c r="Q15" i="1"/>
  <c r="O11" i="1"/>
  <c r="O7" i="1"/>
  <c r="O13" i="1"/>
  <c r="O19" i="1"/>
  <c r="AA8" i="1"/>
  <c r="AF8" i="1" s="1"/>
  <c r="AA19" i="1"/>
  <c r="AF19" i="1" s="1"/>
  <c r="AA9" i="1"/>
  <c r="AF9" i="1" s="1"/>
  <c r="AA14" i="1"/>
  <c r="AF14" i="1" s="1"/>
  <c r="AA18" i="1"/>
  <c r="AF18" i="1" s="1"/>
  <c r="AA7" i="1"/>
  <c r="AF7" i="1" s="1"/>
  <c r="AA15" i="1"/>
  <c r="AF15" i="1" s="1"/>
  <c r="AA12" i="1"/>
  <c r="AF12" i="1" s="1"/>
  <c r="AA4" i="1"/>
  <c r="AF4" i="1" s="1"/>
  <c r="AA16" i="1"/>
  <c r="AF16" i="1" s="1"/>
  <c r="AA6" i="1"/>
  <c r="AF6" i="1" s="1"/>
  <c r="AA10" i="1"/>
  <c r="AF10" i="1" s="1"/>
  <c r="AA13" i="1"/>
  <c r="AF13" i="1" s="1"/>
  <c r="AA17" i="1"/>
  <c r="AF17" i="1" s="1"/>
  <c r="AA20" i="1"/>
  <c r="AF20" i="1" s="1"/>
  <c r="AA5" i="1"/>
  <c r="AF5" i="1" s="1"/>
  <c r="AA11" i="1"/>
  <c r="AF11" i="1" s="1"/>
  <c r="G54" i="1" l="1"/>
  <c r="I54" i="1" s="1"/>
  <c r="H57" i="1"/>
  <c r="J57" i="1" s="1"/>
  <c r="J56" i="1"/>
  <c r="P21" i="1"/>
  <c r="AD4" i="1"/>
  <c r="E21" i="1"/>
  <c r="AD13" i="1"/>
  <c r="AB21" i="1"/>
  <c r="O21" i="1"/>
  <c r="AD6" i="1"/>
  <c r="AD16" i="1"/>
  <c r="AD20" i="1"/>
  <c r="AD7" i="1"/>
  <c r="AA21" i="1"/>
  <c r="AF21" i="1" s="1"/>
  <c r="AD17" i="1"/>
  <c r="AC10" i="1"/>
  <c r="AC21" i="1" s="1"/>
  <c r="AD11" i="1"/>
  <c r="AD9" i="1"/>
  <c r="AD19" i="1"/>
  <c r="Q11" i="1"/>
  <c r="Q17" i="1"/>
  <c r="Q9" i="1"/>
  <c r="Q4" i="1"/>
  <c r="Q19" i="1"/>
  <c r="Q6" i="1"/>
  <c r="Q16" i="1"/>
  <c r="Q7" i="1"/>
  <c r="Q13" i="1"/>
  <c r="I55" i="1" l="1"/>
  <c r="G57" i="1"/>
  <c r="I57" i="1" s="1"/>
  <c r="AD10" i="1"/>
  <c r="AD21" i="1" s="1"/>
  <c r="Q10" i="1"/>
  <c r="Q21" i="1" s="1"/>
  <c r="D44" i="1" l="1"/>
  <c r="E44" i="1"/>
  <c r="P6" i="6" l="1"/>
  <c r="AC6" i="6"/>
  <c r="AC7" i="6"/>
  <c r="P7" i="6"/>
  <c r="P17" i="6"/>
  <c r="AC17" i="6"/>
  <c r="E21" i="6"/>
  <c r="AC18" i="6"/>
  <c r="F18" i="6"/>
  <c r="Q18" i="6" s="1"/>
  <c r="P18" i="6"/>
  <c r="P10" i="6"/>
  <c r="AC10" i="6"/>
  <c r="F17" i="6"/>
  <c r="AD17" i="6" s="1"/>
  <c r="AC11" i="6"/>
  <c r="F11" i="6"/>
  <c r="AD11" i="6" s="1"/>
  <c r="P11" i="6"/>
  <c r="F6" i="6"/>
  <c r="Q6" i="6" s="1"/>
  <c r="F7" i="6"/>
  <c r="AD7" i="6" s="1"/>
  <c r="F10" i="6"/>
  <c r="AD10" i="6" s="1"/>
  <c r="AC19" i="6"/>
  <c r="F19" i="6"/>
  <c r="AD19" i="6" s="1"/>
  <c r="P19" i="6"/>
  <c r="AE11" i="6" l="1"/>
  <c r="AE10" i="6"/>
  <c r="AE17" i="6"/>
  <c r="Q10" i="6"/>
  <c r="R10" i="6" s="1"/>
  <c r="AE7" i="6"/>
  <c r="AC21" i="6"/>
  <c r="P21" i="6"/>
  <c r="R18" i="6"/>
  <c r="AE19" i="6"/>
  <c r="R6" i="6"/>
  <c r="F21" i="6"/>
  <c r="Q19" i="6"/>
  <c r="R19" i="6" s="1"/>
  <c r="Q11" i="6"/>
  <c r="R11" i="6" s="1"/>
  <c r="AD6" i="6"/>
  <c r="AD18" i="6"/>
  <c r="AE18" i="6" s="1"/>
  <c r="Q17" i="6"/>
  <c r="R17" i="6" s="1"/>
  <c r="Q7" i="6"/>
  <c r="R7" i="6" s="1"/>
  <c r="Q21" i="6" l="1"/>
  <c r="AE6" i="6"/>
  <c r="AE21" i="6" s="1"/>
  <c r="AD21" i="6"/>
  <c r="R21" i="6"/>
</calcChain>
</file>

<file path=xl/sharedStrings.xml><?xml version="1.0" encoding="utf-8"?>
<sst xmlns="http://schemas.openxmlformats.org/spreadsheetml/2006/main" count="1167" uniqueCount="290">
  <si>
    <t>Schule</t>
  </si>
  <si>
    <t xml:space="preserve">112963, Montessori-Oberschule mit Primarstufe </t>
  </si>
  <si>
    <t xml:space="preserve">112975, Gesamtschule "Peter Joseph Lenné"  </t>
  </si>
  <si>
    <t xml:space="preserve">113001, Oberschule Theodor Fontane mit Primarstufe </t>
  </si>
  <si>
    <t xml:space="preserve">113049, Friedrich-Wilhelm-von-Steuben-Gesamtschule  </t>
  </si>
  <si>
    <t xml:space="preserve">113050, Voltaireschule Gesamtschulcampus mit gymnasialem Bildungsgang </t>
  </si>
  <si>
    <t>113426, Leonardo-da-Vinci-Gesamtschule  </t>
  </si>
  <si>
    <t xml:space="preserve">113451, Gesamtschule Am Schilfhof  </t>
  </si>
  <si>
    <t xml:space="preserve">115540, Sportschule Potsdam "Friedrich Ludwig Jahn" </t>
  </si>
  <si>
    <t xml:space="preserve">120790, Humboldt-Gymnasium  </t>
  </si>
  <si>
    <t xml:space="preserve">120819, Hermann-von-Helmholtz-Gymnasium Europaschule </t>
  </si>
  <si>
    <t xml:space="preserve">120820, Leibniz-Gymnasium Potsdam  </t>
  </si>
  <si>
    <t xml:space="preserve">120868, Einstein-Gymnasium Potsdam  </t>
  </si>
  <si>
    <t xml:space="preserve">121307, Bertha-von-Suttner-Gymnasium Babelsberg  </t>
  </si>
  <si>
    <t xml:space="preserve">121356, Hannah-Arendt-Gymnasium  </t>
  </si>
  <si>
    <t xml:space="preserve">121381, Gymnasium Potsdam Pappelallee/Reiherweg  </t>
  </si>
  <si>
    <t xml:space="preserve">130734, Käthe-Kollwitz-Oberschule  </t>
  </si>
  <si>
    <t xml:space="preserve">150010, Schulzentrum am Stern  </t>
  </si>
  <si>
    <t xml:space="preserve">160064, Schule am Schloss  </t>
  </si>
  <si>
    <t>zusammen</t>
  </si>
  <si>
    <t>Erstwunsch</t>
  </si>
  <si>
    <t>Zweitwunsch</t>
  </si>
  <si>
    <t>Summe</t>
  </si>
  <si>
    <t>Kurzbezeichnung der Schulform</t>
  </si>
  <si>
    <t>OS</t>
  </si>
  <si>
    <t>GS</t>
  </si>
  <si>
    <t>GY</t>
  </si>
  <si>
    <t>Gesamt</t>
  </si>
  <si>
    <t>Unter- / Übernachfrage</t>
  </si>
  <si>
    <t>Nach Bildungsempfehlung</t>
  </si>
  <si>
    <t>Last Index</t>
  </si>
  <si>
    <t>Erst</t>
  </si>
  <si>
    <t>Ü7 2023/2024 Potsdam</t>
  </si>
  <si>
    <t>Kummuliert Erst und Zweitwunsch</t>
  </si>
  <si>
    <t xml:space="preserve">Wunsch / Kapazität </t>
  </si>
  <si>
    <t>^ Auswahl und Aufnahme von SuS mit sonderpäd. Förderbedarf ist  in der Regel nicht berücksichtigt</t>
  </si>
  <si>
    <t>+ soweit kein besonderer Grund für die Aufnahme ausschlaggebend war</t>
  </si>
  <si>
    <t>* vgl. https://fragdenstaat.de/a/252709</t>
  </si>
  <si>
    <t>https://fragdenstaat.de/a/252619</t>
  </si>
  <si>
    <t>kein Kriterium</t>
  </si>
  <si>
    <t>nicht relevant</t>
  </si>
  <si>
    <t>Oberschule</t>
  </si>
  <si>
    <t>Käthe-Kollwitz-Oberschule</t>
  </si>
  <si>
    <t>https://fragdenstaat.de/a/252620</t>
  </si>
  <si>
    <t>Oberschule Theodor Fontane</t>
  </si>
  <si>
    <t>https://fragdenstaat.de/a/252621</t>
  </si>
  <si>
    <t>Es wurden nur (48/alle) Kinder von der eigenen Grundschule aufgenommen. Hinzu kamen 5 Kinder mit Förderbedarf von anderen Schulen. Distanz / Noten waren für die Aufnahme in Jg. 7 somit ohne Bedeutung</t>
  </si>
  <si>
    <t>k.A.</t>
  </si>
  <si>
    <t>Montessori-Oberschule</t>
  </si>
  <si>
    <t>https://fragdenstaat.de/a/252694</t>
  </si>
  <si>
    <t xml:space="preserve"> ---</t>
  </si>
  <si>
    <t>Gymnasium</t>
  </si>
  <si>
    <t>Einstein-Gymnasium</t>
  </si>
  <si>
    <t>https://fragdenstaat.de/a/252695</t>
  </si>
  <si>
    <t>k. A.</t>
  </si>
  <si>
    <t>Leibniz-Gymnasium</t>
  </si>
  <si>
    <t>https://fragdenstaat.de/a/252697</t>
  </si>
  <si>
    <t>Humboldt-Gymnasium</t>
  </si>
  <si>
    <t>https://fragdenstaat.de/a/252698</t>
  </si>
  <si>
    <t>Hannah-Arendt-Gymnasium</t>
  </si>
  <si>
    <t>https://fragdenstaat.de/a/252699</t>
  </si>
  <si>
    <t xml:space="preserve">Bertha-von-Suttner-Gymnasium </t>
  </si>
  <si>
    <t>https://fragdenstaat.de/a/252696</t>
  </si>
  <si>
    <t xml:space="preserve">Helmholtz-Gymnasium </t>
  </si>
  <si>
    <t>https://fragdenstaat.de/a/252706</t>
  </si>
  <si>
    <t>Gymnasium Bornstedt</t>
  </si>
  <si>
    <t>https://fragdenstaat.de/a/252608</t>
  </si>
  <si>
    <t>Gesamtschule</t>
  </si>
  <si>
    <t>Steuben-Gesamtschule</t>
  </si>
  <si>
    <t>https://fragdenstaat.de/a/252610</t>
  </si>
  <si>
    <t>richt relevant</t>
  </si>
  <si>
    <t>Schule am Schloss</t>
  </si>
  <si>
    <t>https://fragdenstaat.de/a/252600</t>
  </si>
  <si>
    <t>Gesamtschule Am Schilfhof</t>
  </si>
  <si>
    <t>nicht angefragt</t>
  </si>
  <si>
    <t>Schule mit besonderer Prägung (Aufnahme nach besonderen Kriterien)</t>
  </si>
  <si>
    <t>Sportschule Potsdam "Friedrich Ludwig"</t>
  </si>
  <si>
    <t>https://fragdenstaat.de/a/252609</t>
  </si>
  <si>
    <t>Gesamtschule "Peter Joseph Lenné"</t>
  </si>
  <si>
    <t>https://fragdenstaat.de/a/252607</t>
  </si>
  <si>
    <t>Schulzentrum am Stern</t>
  </si>
  <si>
    <t>https://fragdenstaat.de/a/252611</t>
  </si>
  <si>
    <t>Leonardo-da-Vinci-Gesamtschule</t>
  </si>
  <si>
    <t>https://fragdenstaat.de/a/252618</t>
  </si>
  <si>
    <t xml:space="preserve">Voltaire Gesamtschule </t>
  </si>
  <si>
    <t>Quelle + ggf. weitere Informationen</t>
  </si>
  <si>
    <t>SuS aufgen</t>
  </si>
  <si>
    <t>Max. Entfernung Schule-Wohnort +</t>
  </si>
  <si>
    <t>Erstwünsche EBR / FOR</t>
  </si>
  <si>
    <t>Max. Noten-summe +</t>
  </si>
  <si>
    <t>Erstwünsche 
AHR</t>
  </si>
  <si>
    <t>Erstwünsche gesamt</t>
  </si>
  <si>
    <t>davon SuS mit sonderpäd. Förderbedarf</t>
  </si>
  <si>
    <t>SP zu AN</t>
  </si>
  <si>
    <t>Rest SP nach 2 W</t>
  </si>
  <si>
    <t>Rest SP nach 1 W</t>
  </si>
  <si>
    <t>Aufnahmen gem. MBJS</t>
  </si>
  <si>
    <t>Schulplätze gem. MBJS</t>
  </si>
  <si>
    <t>Typ</t>
  </si>
  <si>
    <t>Anwahl und Aufnahme im Bildungsgang EBR / FOR</t>
  </si>
  <si>
    <t>Anwahl und Aufnahme im Bildungsgang AHR</t>
  </si>
  <si>
    <t>ZENSOS Abfrage am 28.11.2022</t>
  </si>
  <si>
    <t>Ü7-Verfahren zur Aufnahme
Im Schuljahr 2022/2023</t>
  </si>
  <si>
    <t>Stand 05.01.2023</t>
  </si>
  <si>
    <t>Angaben der weiterführenden Schulen (Ausschnitt) ^</t>
  </si>
  <si>
    <t>Angabe des MBJS *</t>
  </si>
  <si>
    <t>Row Labels</t>
  </si>
  <si>
    <t>Grand Total</t>
  </si>
  <si>
    <t>AHR (A)</t>
  </si>
  <si>
    <t>EBR/FOR (A)</t>
  </si>
  <si>
    <t>EBR (N1)</t>
  </si>
  <si>
    <t>FOR (N1)</t>
  </si>
  <si>
    <t>AHR (N1)</t>
  </si>
  <si>
    <t>Sonstige (N1)</t>
  </si>
  <si>
    <t>Summe (N1)</t>
  </si>
  <si>
    <t>Gesamt (Ü1)</t>
  </si>
  <si>
    <t>EBR/FOR (Ü1)</t>
  </si>
  <si>
    <t>EBR (N2)</t>
  </si>
  <si>
    <t>FOR (N2)</t>
  </si>
  <si>
    <t>AHR (N2)</t>
  </si>
  <si>
    <t>Sonstige (N2)</t>
  </si>
  <si>
    <t>Summe (N2)</t>
  </si>
  <si>
    <t>EBR (NG)</t>
  </si>
  <si>
    <t>FOR (NG)</t>
  </si>
  <si>
    <t>AHR (NG)</t>
  </si>
  <si>
    <t>Sonstige (NG)</t>
  </si>
  <si>
    <t>Summe (NG)</t>
  </si>
  <si>
    <t>EBR/FOR (NG)</t>
  </si>
  <si>
    <t>Gesamt (NG)</t>
  </si>
  <si>
    <t>Sum of Gesamt (Ü1)</t>
  </si>
  <si>
    <t>Aufnahme 14SEP23</t>
  </si>
  <si>
    <t>Frei Plätze</t>
  </si>
  <si>
    <t>Kapazitäten (inkl. Vorbelegung) / Aufnahme</t>
  </si>
  <si>
    <t>TBD Brunnenviertel</t>
  </si>
  <si>
    <t>Aufnahme</t>
  </si>
  <si>
    <t>Gebiet</t>
  </si>
  <si>
    <t>SO</t>
  </si>
  <si>
    <t>SO -C</t>
  </si>
  <si>
    <t>NW-C</t>
  </si>
  <si>
    <t>NW-A</t>
  </si>
  <si>
    <t>SO-A</t>
  </si>
  <si>
    <t>Angebot</t>
  </si>
  <si>
    <t>Erstwunch</t>
  </si>
  <si>
    <t>Abs</t>
  </si>
  <si>
    <t>Erstwunsch/
Angebot</t>
  </si>
  <si>
    <t>GY alle BG</t>
  </si>
  <si>
    <t>GS alle BG</t>
  </si>
  <si>
    <t>Frage</t>
  </si>
  <si>
    <t xml:space="preserve">Wurde Verhältnis Angebot Nachfrage für den Bildungsgang AHR </t>
  </si>
  <si>
    <t>Sum</t>
  </si>
  <si>
    <t>GS BG EBR/FOS</t>
  </si>
  <si>
    <t>GY BG EBR/FOS</t>
  </si>
  <si>
    <t>GS BG AHR</t>
  </si>
  <si>
    <t xml:space="preserve">GY BG AHR </t>
  </si>
  <si>
    <r>
      <t xml:space="preserve">Abs </t>
    </r>
    <r>
      <rPr>
        <b/>
        <sz val="11"/>
        <color theme="1"/>
        <rFont val="Symbol"/>
        <family val="1"/>
        <charset val="2"/>
      </rPr>
      <t>D</t>
    </r>
  </si>
  <si>
    <r>
      <t xml:space="preserve">Rel </t>
    </r>
    <r>
      <rPr>
        <b/>
        <sz val="11"/>
        <color theme="1"/>
        <rFont val="Symbol"/>
        <family val="1"/>
        <charset val="2"/>
      </rPr>
      <t>D</t>
    </r>
  </si>
  <si>
    <r>
      <rPr>
        <b/>
        <sz val="11"/>
        <color theme="1"/>
        <rFont val="Calibri"/>
        <family val="2"/>
        <scheme val="minor"/>
      </rPr>
      <t xml:space="preserve">Erst- </t>
    </r>
    <r>
      <rPr>
        <b/>
        <sz val="11"/>
        <color theme="1"/>
        <rFont val="Symbol"/>
        <family val="1"/>
        <charset val="2"/>
      </rPr>
      <t xml:space="preserve">&amp; </t>
    </r>
    <r>
      <rPr>
        <b/>
        <sz val="11"/>
        <color theme="1"/>
        <rFont val="Calibri"/>
        <family val="2"/>
        <scheme val="minor"/>
      </rPr>
      <t>Zweit-
wunsch</t>
    </r>
  </si>
  <si>
    <r>
      <rPr>
        <b/>
        <sz val="11"/>
        <color theme="1"/>
        <rFont val="Calibri"/>
        <family val="2"/>
        <scheme val="minor"/>
      </rPr>
      <t xml:space="preserve">Erst- </t>
    </r>
    <r>
      <rPr>
        <b/>
        <sz val="11"/>
        <color theme="1"/>
        <rFont val="Symbol"/>
        <family val="1"/>
        <charset val="2"/>
      </rPr>
      <t xml:space="preserve">&amp; </t>
    </r>
    <r>
      <rPr>
        <b/>
        <sz val="11"/>
        <color theme="1"/>
        <rFont val="Calibri"/>
        <family val="2"/>
        <scheme val="minor"/>
      </rPr>
      <t>Zweit-
wunsch/Angebot</t>
    </r>
  </si>
  <si>
    <t>Golm</t>
  </si>
  <si>
    <t>Norden ?</t>
  </si>
  <si>
    <t>Waldstadt</t>
  </si>
  <si>
    <t>Brunnen</t>
  </si>
  <si>
    <t xml:space="preserve">Summe EBR/FOR/Sonst (N1) </t>
  </si>
  <si>
    <t>Anwahl EBR/FOR(N1)</t>
  </si>
  <si>
    <t>Kapazität EBR/FOR (A)</t>
  </si>
  <si>
    <t>Kapazität AHR (A)</t>
  </si>
  <si>
    <t>Anwahl AHR (N1)</t>
  </si>
  <si>
    <t>Kapazität 
AHR (A) 2022</t>
  </si>
  <si>
    <t>Kapazität 
AHR (A) 2024</t>
  </si>
  <si>
    <t>Kapazität 
AHR (A) 2023</t>
  </si>
  <si>
    <t># offen Gymnasium Brunnenviertel</t>
  </si>
  <si>
    <t>AHR Über-/Unternachfrage(Ü1)</t>
  </si>
  <si>
    <t>EBR/FOR Über-/Unternachfrage (Ü1)</t>
  </si>
  <si>
    <t>AHR Über-/Unternachfrage (Ü1)</t>
  </si>
  <si>
    <t>Grenzwert Distanz</t>
  </si>
  <si>
    <t>unbegrenzt</t>
  </si>
  <si>
    <t>?</t>
  </si>
  <si>
    <t>Kapazität 
AHR (A)</t>
  </si>
  <si>
    <t>Nicht relevant</t>
  </si>
  <si>
    <t>neu.hagpotsdam.de/wp-content/uploads/2020/10/Auswahlkriterien-Ue7_Verfahren-A4_Stand-09_20.pdf</t>
  </si>
  <si>
    <t>Grenzwertpunkte nach Bewertungs Schemata</t>
  </si>
  <si>
    <t>Unbekannt</t>
  </si>
  <si>
    <t>https://www.einsteingymnasium-potsdam.de/images/Schulleiter/Kriterien_%C3%BC723.jpg</t>
  </si>
  <si>
    <t>gymnasium-bornstedt.de/wp-content/uploads/2023/01/Auswahlkriterien-Ue7_Verfahren-A4_Stand-09_20.pdf</t>
  </si>
  <si>
    <t>Vorrange Berücksichtigung</t>
  </si>
  <si>
    <t>Keine</t>
  </si>
  <si>
    <t>AIG Link</t>
  </si>
  <si>
    <t>Sum of EBR/FOR Über-/Unternachfrage (Ü1)</t>
  </si>
  <si>
    <t>Sum of AHR Über-/Unternachfrage (Ü1)</t>
  </si>
  <si>
    <t>Untergebiete</t>
  </si>
  <si>
    <t>Obergebiete</t>
  </si>
  <si>
    <t>NW</t>
  </si>
  <si>
    <t>C</t>
  </si>
  <si>
    <t>Kapazität 22-24</t>
  </si>
  <si>
    <t>Ü7 2023/2024 Potsdam Anwahlverhalten</t>
  </si>
  <si>
    <t xml:space="preserve">SO  </t>
  </si>
  <si>
    <t>https://fragdenstaat.de/a/293032</t>
  </si>
  <si>
    <t>https://fragdenstaat.de/a/292811</t>
  </si>
  <si>
    <t>https://fragdenstaat.de/a/292810</t>
  </si>
  <si>
    <t>Bewertungs Schemata der Schule</t>
  </si>
  <si>
    <t>https://fragdenstaat.de/a/292117</t>
  </si>
  <si>
    <t>https://fragdenstaat.de/a/292120</t>
  </si>
  <si>
    <t>https://fragdenstaat.de/a/292119</t>
  </si>
  <si>
    <t>https://fragdenstaat.de/a/292118</t>
  </si>
  <si>
    <t>https://fragdenstaat.de/a/293036</t>
  </si>
  <si>
    <t xml:space="preserve">121381, Dalton Gymnasium Potsdam Pappelallee/Reiherweg  </t>
  </si>
  <si>
    <t>https://fragdenstaat.de/a/293034</t>
  </si>
  <si>
    <t>https://fragdenstaat.de/a/292116</t>
  </si>
  <si>
    <t>https://fragdenstaat.de/a/292806</t>
  </si>
  <si>
    <t>https://fragdenstaat.de/a/292813</t>
  </si>
  <si>
    <t>https://fragdenstaat.de/a/293035</t>
  </si>
  <si>
    <t>https://fragdenstaat.de/a/293033</t>
  </si>
  <si>
    <t>https://fragdenstaat.de/a/292809</t>
  </si>
  <si>
    <t>https://fragdenstaat.de/a/292807</t>
  </si>
  <si>
    <t>https://fragdenstaat.de/a/292115</t>
  </si>
  <si>
    <t>Höchste Notensumme 
Ma/De/En</t>
  </si>
  <si>
    <t>Anzahl Ablehung</t>
  </si>
  <si>
    <t>Anzahl Zuweisung durch Schulamt</t>
  </si>
  <si>
    <t>Kerine</t>
  </si>
  <si>
    <t>121381, Dalton Gymnasium Potsdam Pappelallee</t>
  </si>
  <si>
    <t>Bildungsgangempfehlung EOS / FOR</t>
  </si>
  <si>
    <t>Bildungsgangempfehlung  AHR</t>
  </si>
  <si>
    <t>Ü7 2024/2025 Potsdam</t>
  </si>
  <si>
    <t>Grenzwert nach Bewertungschema</t>
  </si>
  <si>
    <t>keine</t>
  </si>
  <si>
    <t>Bertha-von-Suttner-Gymnasium Babelsberg (Potsdam)</t>
  </si>
  <si>
    <t>Einstein-Gymnasium Potsdam (Potsdam)</t>
  </si>
  <si>
    <t>Gesamtschule Am Schilfhof (Potsdam)</t>
  </si>
  <si>
    <t>Hannah-Arendt-Gymnasium (Potsdam)</t>
  </si>
  <si>
    <t>Humboldt-Gymnasium (Potsdam)</t>
  </si>
  <si>
    <t>Käthe-Kollwitz-Oberschule (Potsdam)</t>
  </si>
  <si>
    <t>Leibniz-Gymnasium Potsdam (Potsdam)</t>
  </si>
  <si>
    <t>Friedrich-Wilhelm-von-Steuben-Gesamtschule (Potsdam)</t>
  </si>
  <si>
    <t>Voltaireschule Potsdam</t>
  </si>
  <si>
    <t>Oberschule Theodor Fontane mit Primarstufe (Potsdam)</t>
  </si>
  <si>
    <t>Hermann-von-Helmholtz-Gymnasium Europaschule (Potsdam)</t>
  </si>
  <si>
    <t>Montessori-Oberschule mit Primarstufe (Potsdam)</t>
  </si>
  <si>
    <t>Schule am Schloss (Potsdam)</t>
  </si>
  <si>
    <t>Leonardo-da-Vinci-Gesamtschule (Potsdam)</t>
  </si>
  <si>
    <t>Gesamtschule "Peter Joseph Lenné" (Potsdam) </t>
  </si>
  <si>
    <t>Schulzentrum am Stern (Potsdam)</t>
  </si>
  <si>
    <t>Gymnasium im Brunnenviertel </t>
  </si>
  <si>
    <t>Gymnasium Bornstedt Dalton</t>
  </si>
  <si>
    <t>Schule mit Link zur AIG Abfrage</t>
  </si>
  <si>
    <t>EBR / FOR Entfernung</t>
  </si>
  <si>
    <t>24/25</t>
  </si>
  <si>
    <t>23/24</t>
  </si>
  <si>
    <t>22/23</t>
  </si>
  <si>
    <t>AHR Bewertung</t>
  </si>
  <si>
    <t xml:space="preserve">43 AHR 13J
28AHR 12J </t>
  </si>
  <si>
    <t xml:space="preserve">6 AHR 13J
7 AHR 12J </t>
  </si>
  <si>
    <t xml:space="preserve">Anlage in Frag den Staat </t>
  </si>
  <si>
    <t>Bildungsgangempfehlung EOR / FOR</t>
  </si>
  <si>
    <t>Übernachfrage</t>
  </si>
  <si>
    <t>Grenzwerte</t>
  </si>
  <si>
    <t>EBR / FOR</t>
  </si>
  <si>
    <t>AHR</t>
  </si>
  <si>
    <t>25/26</t>
  </si>
  <si>
    <t xml:space="preserve"> -1 Zug</t>
  </si>
  <si>
    <t>Nord Gymnasium</t>
  </si>
  <si>
    <t>Kapazitäten</t>
  </si>
  <si>
    <t xml:space="preserve"> +3 Züge</t>
  </si>
  <si>
    <t xml:space="preserve"> + 3 Züge</t>
  </si>
  <si>
    <t xml:space="preserve"> + 1 Zug</t>
  </si>
  <si>
    <t xml:space="preserve"> - 1 Zug</t>
  </si>
  <si>
    <t xml:space="preserve"> +1 Züge</t>
  </si>
  <si>
    <t>Veränderungen in Zügen</t>
  </si>
  <si>
    <t>Keine  Daten</t>
  </si>
  <si>
    <t>https://fragdenstaat.de/anfrage/4-datenabfrage-zum-ue7-verfahren-und-ue11-verfahren-schuljahr-2024-2025-in-potsdam-aufnahmekriterien-aufnahmen-und-ablehnungen-der-schulen-17/943102/anhang/2rangfolgeermittlungahr.pdf</t>
  </si>
  <si>
    <t>NS 6 angeschrieben</t>
  </si>
  <si>
    <t xml:space="preserve">angeschrieben (max.je  5 Punkte für Zeugnisnoten , Gutachten Punkte, max 15 Punkte) </t>
  </si>
  <si>
    <t>angeschrieben(Gleiche Gewichtung Zeugnis, Gutachten, Gespräch)</t>
  </si>
  <si>
    <t>Max 15 Punkte  aus Noten  und Grundschugutachten
https://fragdenstaat.de/anfrage/4-datenabfrage-zum-ue7-verfahren-und-ue11-verfahren-schuljahr-2024-2025-in-potsdam-aufnahmekriterien-aufnahmen-und-ablehnungen-der-schulen-1/#nachricht-964377</t>
  </si>
  <si>
    <t>§50(2) BbgSchulG</t>
  </si>
  <si>
    <t>Alle</t>
  </si>
  <si>
    <t xml:space="preserve">Nur Zuweisung nach §50 (2) BbgSchulG </t>
  </si>
  <si>
    <t>12,5 von 15</t>
  </si>
  <si>
    <t>8,75 von 15</t>
  </si>
  <si>
    <t>13 von 23</t>
  </si>
  <si>
    <t>4,25 von 17,5</t>
  </si>
  <si>
    <t xml:space="preserve">Niedrig zu hoch
https://fragdenstaat.de/anfrage/4-datenabfrage-zum-ue7-verfahren-und-ue11-verfahren-schuljahr-2024-2025-in-potsdam-aufnahmekriterien-aufnahmen-und-ablehnungen-der-schulen-17/943102/anhang/2rangfolgeermittlungahr.pdf
</t>
  </si>
  <si>
    <t>20,5 zu 8,25</t>
  </si>
  <si>
    <t>17 zu 9</t>
  </si>
  <si>
    <t>12,56 zu 5,98</t>
  </si>
  <si>
    <t>zu = niedgriste Punktzahl gewinnt</t>
  </si>
  <si>
    <t>von = höhere Punktzahl gewinnt</t>
  </si>
  <si>
    <t>Schultyp</t>
  </si>
  <si>
    <t>12,5 con 15</t>
  </si>
  <si>
    <t xml:space="preserve"> +2 Züge</t>
  </si>
  <si>
    <t>20,5 zu 10,25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</si>
</sst>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_ ;[Red]\-0.00\ "/>
    <numFmt numFmtId="166" formatCode="0_ ;[Red]\-0\ "/>
    <numFmt numFmtId="167" formatCode="0.0_ ;[Red]\-0.0\ 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theme="1"/>
      <name val="Arial Narrow"/>
      <family val="2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</font>
    <font>
      <b/>
      <sz val="10"/>
      <color rgb="FFFFFFFF"/>
      <name val="Calibri"/>
      <family val="2"/>
      <charset val="1"/>
    </font>
    <font>
      <sz val="7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11"/>
      <color theme="1"/>
      <name val="Calibri"/>
      <family val="2"/>
      <charset val="2"/>
      <scheme val="minor"/>
    </font>
    <font>
      <u/>
      <sz val="11"/>
      <color theme="10"/>
      <name val="Calibri"/>
      <family val="2"/>
      <scheme val="minor"/>
    </font>
    <font>
      <sz val="11"/>
      <color rgb="FF0070C0"/>
      <name val="Arial Narrow"/>
      <family val="2"/>
    </font>
    <font>
      <b/>
      <sz val="12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DDEEE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E7AA6"/>
        <bgColor rgb="FF6E91BB"/>
      </patternFill>
    </fill>
    <fill>
      <patternFill patternType="solid">
        <fgColor rgb="FFE2E4FF"/>
        <bgColor rgb="FFF3F8FE"/>
      </patternFill>
    </fill>
    <fill>
      <patternFill patternType="solid">
        <fgColor rgb="FFF3F8FE"/>
        <bgColor rgb="FFFFFFFF"/>
      </patternFill>
    </fill>
    <fill>
      <patternFill patternType="solid">
        <fgColor rgb="FF6E91BB"/>
        <bgColor rgb="FF808080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medium">
        <color indexed="64"/>
      </top>
      <bottom/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 style="medium">
        <color theme="1"/>
      </right>
      <top style="medium">
        <color indexed="64"/>
      </top>
      <bottom style="medium">
        <color theme="1"/>
      </bottom>
      <diagonal/>
    </border>
    <border>
      <left style="thin">
        <color theme="1"/>
      </left>
      <right style="medium">
        <color indexed="64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9" fontId="9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57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1" fontId="0" fillId="0" borderId="0" xfId="0" applyNumberFormat="1"/>
    <xf numFmtId="164" fontId="0" fillId="0" borderId="0" xfId="0" applyNumberForma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2" xfId="0" applyNumberFormat="1" applyFont="1" applyFill="1" applyBorder="1" applyAlignment="1">
      <alignment vertical="center" wrapText="1"/>
    </xf>
    <xf numFmtId="164" fontId="0" fillId="4" borderId="7" xfId="0" applyNumberFormat="1" applyFill="1" applyBorder="1"/>
    <xf numFmtId="164" fontId="0" fillId="4" borderId="8" xfId="0" applyNumberFormat="1" applyFill="1" applyBorder="1"/>
    <xf numFmtId="164" fontId="0" fillId="5" borderId="8" xfId="0" applyNumberFormat="1" applyFill="1" applyBorder="1"/>
    <xf numFmtId="164" fontId="0" fillId="3" borderId="7" xfId="0" applyNumberFormat="1" applyFill="1" applyBorder="1"/>
    <xf numFmtId="164" fontId="0" fillId="3" borderId="8" xfId="0" applyNumberFormat="1" applyFill="1" applyBorder="1"/>
    <xf numFmtId="164" fontId="0" fillId="5" borderId="7" xfId="0" applyNumberFormat="1" applyFill="1" applyBorder="1"/>
    <xf numFmtId="0" fontId="1" fillId="0" borderId="0" xfId="0" applyFont="1"/>
    <xf numFmtId="165" fontId="3" fillId="0" borderId="7" xfId="0" applyNumberFormat="1" applyFont="1" applyFill="1" applyBorder="1" applyAlignment="1">
      <alignment vertical="center" wrapText="1"/>
    </xf>
    <xf numFmtId="165" fontId="3" fillId="0" borderId="3" xfId="0" applyNumberFormat="1" applyFont="1" applyFill="1" applyBorder="1" applyAlignment="1">
      <alignment vertical="center" wrapText="1"/>
    </xf>
    <xf numFmtId="165" fontId="3" fillId="0" borderId="13" xfId="0" applyNumberFormat="1" applyFont="1" applyFill="1" applyBorder="1" applyAlignment="1">
      <alignment vertical="center" wrapText="1"/>
    </xf>
    <xf numFmtId="0" fontId="4" fillId="0" borderId="0" xfId="1"/>
    <xf numFmtId="0" fontId="4" fillId="0" borderId="0" xfId="1" applyAlignment="1">
      <alignment wrapText="1"/>
    </xf>
    <xf numFmtId="0" fontId="5" fillId="0" borderId="0" xfId="1" applyFont="1" applyAlignment="1">
      <alignment wrapText="1"/>
    </xf>
    <xf numFmtId="0" fontId="6" fillId="0" borderId="0" xfId="1" applyFont="1" applyAlignment="1">
      <alignment horizontal="center"/>
    </xf>
    <xf numFmtId="0" fontId="5" fillId="0" borderId="0" xfId="1" applyFont="1"/>
    <xf numFmtId="0" fontId="4" fillId="0" borderId="0" xfId="1" applyAlignment="1">
      <alignment vertical="center" wrapText="1"/>
    </xf>
    <xf numFmtId="0" fontId="5" fillId="0" borderId="0" xfId="1" applyFont="1" applyAlignment="1">
      <alignment vertical="center" wrapText="1"/>
    </xf>
    <xf numFmtId="0" fontId="7" fillId="6" borderId="3" xfId="1" applyFont="1" applyFill="1" applyBorder="1" applyAlignment="1">
      <alignment horizontal="center" vertical="center" wrapText="1"/>
    </xf>
    <xf numFmtId="165" fontId="5" fillId="0" borderId="0" xfId="1" applyNumberFormat="1" applyFont="1" applyAlignment="1">
      <alignment vertical="center" wrapText="1"/>
    </xf>
    <xf numFmtId="0" fontId="8" fillId="7" borderId="3" xfId="1" applyFont="1" applyFill="1" applyBorder="1" applyAlignment="1">
      <alignment horizontal="center" vertical="center" wrapText="1"/>
    </xf>
    <xf numFmtId="0" fontId="5" fillId="7" borderId="3" xfId="1" applyFont="1" applyFill="1" applyBorder="1" applyAlignment="1">
      <alignment horizontal="center" vertical="center" wrapText="1"/>
    </xf>
    <xf numFmtId="165" fontId="5" fillId="7" borderId="0" xfId="1" applyNumberFormat="1" applyFont="1" applyFill="1" applyAlignment="1">
      <alignment vertical="center" wrapText="1"/>
    </xf>
    <xf numFmtId="0" fontId="5" fillId="7" borderId="3" xfId="1" applyFont="1" applyFill="1" applyBorder="1" applyAlignment="1">
      <alignment vertical="center" wrapText="1"/>
    </xf>
    <xf numFmtId="0" fontId="5" fillId="7" borderId="3" xfId="1" applyFont="1" applyFill="1" applyBorder="1" applyAlignment="1">
      <alignment horizontal="justify" vertical="center" wrapText="1"/>
    </xf>
    <xf numFmtId="0" fontId="8" fillId="8" borderId="3" xfId="1" applyFont="1" applyFill="1" applyBorder="1" applyAlignment="1">
      <alignment horizontal="center" vertical="center" wrapText="1"/>
    </xf>
    <xf numFmtId="0" fontId="5" fillId="8" borderId="3" xfId="1" applyFont="1" applyFill="1" applyBorder="1" applyAlignment="1">
      <alignment horizontal="center" vertical="center" wrapText="1"/>
    </xf>
    <xf numFmtId="165" fontId="5" fillId="8" borderId="0" xfId="1" applyNumberFormat="1" applyFont="1" applyFill="1" applyAlignment="1">
      <alignment vertical="center" wrapText="1"/>
    </xf>
    <xf numFmtId="0" fontId="5" fillId="8" borderId="3" xfId="1" applyFont="1" applyFill="1" applyBorder="1" applyAlignment="1">
      <alignment vertical="center" wrapText="1"/>
    </xf>
    <xf numFmtId="2" fontId="5" fillId="7" borderId="3" xfId="1" applyNumberFormat="1" applyFont="1" applyFill="1" applyBorder="1" applyAlignment="1">
      <alignment horizontal="center" vertical="center" wrapText="1"/>
    </xf>
    <xf numFmtId="0" fontId="7" fillId="9" borderId="3" xfId="1" applyFont="1" applyFill="1" applyBorder="1" applyAlignment="1">
      <alignment vertical="center" wrapText="1"/>
    </xf>
    <xf numFmtId="0" fontId="7" fillId="9" borderId="3" xfId="1" applyFont="1" applyFill="1" applyBorder="1" applyAlignment="1">
      <alignment horizontal="left" vertical="center" wrapText="1"/>
    </xf>
    <xf numFmtId="0" fontId="4" fillId="0" borderId="3" xfId="1" applyBorder="1" applyAlignment="1">
      <alignment wrapText="1"/>
    </xf>
    <xf numFmtId="0" fontId="5" fillId="0" borderId="23" xfId="1" applyFont="1" applyBorder="1" applyAlignment="1">
      <alignment wrapText="1"/>
    </xf>
    <xf numFmtId="0" fontId="5" fillId="0" borderId="24" xfId="1" applyFont="1" applyBorder="1" applyAlignment="1">
      <alignment wrapText="1"/>
    </xf>
    <xf numFmtId="0" fontId="5" fillId="0" borderId="25" xfId="1" applyFont="1" applyBorder="1" applyAlignment="1">
      <alignment wrapText="1"/>
    </xf>
    <xf numFmtId="0" fontId="5" fillId="0" borderId="26" xfId="1" applyFont="1" applyBorder="1" applyAlignment="1">
      <alignment wrapText="1"/>
    </xf>
    <xf numFmtId="0" fontId="5" fillId="0" borderId="3" xfId="1" applyFont="1" applyBorder="1" applyAlignment="1">
      <alignment horizontal="right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27" xfId="1" applyFont="1" applyBorder="1" applyAlignment="1">
      <alignment wrapText="1"/>
    </xf>
    <xf numFmtId="0" fontId="5" fillId="0" borderId="28" xfId="1" applyFont="1" applyBorder="1" applyAlignment="1">
      <alignment wrapText="1"/>
    </xf>
    <xf numFmtId="166" fontId="3" fillId="0" borderId="7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166" fontId="3" fillId="0" borderId="13" xfId="0" applyNumberFormat="1" applyFont="1" applyBorder="1" applyAlignment="1">
      <alignment vertical="center"/>
    </xf>
    <xf numFmtId="166" fontId="3" fillId="0" borderId="7" xfId="0" applyNumberFormat="1" applyFont="1" applyBorder="1" applyAlignment="1">
      <alignment vertical="center" wrapText="1"/>
    </xf>
    <xf numFmtId="166" fontId="3" fillId="0" borderId="3" xfId="0" applyNumberFormat="1" applyFont="1" applyBorder="1" applyAlignment="1">
      <alignment vertical="center" wrapText="1"/>
    </xf>
    <xf numFmtId="166" fontId="3" fillId="0" borderId="8" xfId="0" applyNumberFormat="1" applyFont="1" applyBorder="1" applyAlignment="1">
      <alignment vertical="center" wrapText="1"/>
    </xf>
    <xf numFmtId="166" fontId="3" fillId="0" borderId="8" xfId="0" applyNumberFormat="1" applyFont="1" applyFill="1" applyBorder="1" applyAlignment="1">
      <alignment vertical="center" wrapText="1"/>
    </xf>
    <xf numFmtId="166" fontId="3" fillId="0" borderId="7" xfId="0" applyNumberFormat="1" applyFont="1" applyFill="1" applyBorder="1" applyAlignment="1">
      <alignment vertical="center" wrapText="1"/>
    </xf>
    <xf numFmtId="166" fontId="3" fillId="0" borderId="3" xfId="0" applyNumberFormat="1" applyFont="1" applyFill="1" applyBorder="1" applyAlignment="1">
      <alignment vertical="center" wrapText="1"/>
    </xf>
    <xf numFmtId="166" fontId="0" fillId="0" borderId="15" xfId="0" applyNumberFormat="1" applyFill="1" applyBorder="1" applyAlignment="1"/>
    <xf numFmtId="166" fontId="0" fillId="0" borderId="3" xfId="0" applyNumberFormat="1" applyFill="1" applyBorder="1" applyAlignment="1"/>
    <xf numFmtId="166" fontId="0" fillId="0" borderId="8" xfId="0" applyNumberFormat="1" applyFill="1" applyBorder="1" applyAlignment="1"/>
    <xf numFmtId="166" fontId="3" fillId="0" borderId="13" xfId="0" applyNumberFormat="1" applyFont="1" applyFill="1" applyBorder="1" applyAlignment="1">
      <alignment vertical="center" wrapText="1"/>
    </xf>
    <xf numFmtId="166" fontId="3" fillId="0" borderId="13" xfId="0" applyNumberFormat="1" applyFont="1" applyFill="1" applyBorder="1" applyAlignment="1">
      <alignment vertical="center"/>
    </xf>
    <xf numFmtId="166" fontId="3" fillId="5" borderId="13" xfId="0" applyNumberFormat="1" applyFont="1" applyFill="1" applyBorder="1" applyAlignment="1">
      <alignment vertical="center"/>
    </xf>
    <xf numFmtId="166" fontId="2" fillId="2" borderId="9" xfId="0" applyNumberFormat="1" applyFont="1" applyFill="1" applyBorder="1" applyAlignment="1">
      <alignment vertical="center" wrapText="1"/>
    </xf>
    <xf numFmtId="166" fontId="2" fillId="2" borderId="10" xfId="0" applyNumberFormat="1" applyFont="1" applyFill="1" applyBorder="1" applyAlignment="1">
      <alignment vertical="center" wrapText="1"/>
    </xf>
    <xf numFmtId="166" fontId="2" fillId="2" borderId="14" xfId="0" applyNumberFormat="1" applyFont="1" applyFill="1" applyBorder="1" applyAlignment="1">
      <alignment vertical="center" wrapText="1"/>
    </xf>
    <xf numFmtId="166" fontId="2" fillId="2" borderId="11" xfId="0" applyNumberFormat="1" applyFont="1" applyFill="1" applyBorder="1" applyAlignment="1">
      <alignment vertical="center" wrapText="1"/>
    </xf>
    <xf numFmtId="166" fontId="0" fillId="0" borderId="0" xfId="0" applyNumberFormat="1"/>
    <xf numFmtId="0" fontId="3" fillId="10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3" fillId="5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166" fontId="3" fillId="0" borderId="15" xfId="0" applyNumberFormat="1" applyFont="1" applyBorder="1" applyAlignment="1">
      <alignment vertical="center" wrapText="1"/>
    </xf>
    <xf numFmtId="166" fontId="2" fillId="2" borderId="34" xfId="0" applyNumberFormat="1" applyFont="1" applyFill="1" applyBorder="1" applyAlignment="1">
      <alignment vertical="center" wrapText="1"/>
    </xf>
    <xf numFmtId="0" fontId="2" fillId="2" borderId="36" xfId="0" applyFont="1" applyFill="1" applyBorder="1" applyAlignment="1">
      <alignment horizontal="center" vertical="center" wrapText="1"/>
    </xf>
    <xf numFmtId="166" fontId="3" fillId="0" borderId="36" xfId="0" applyNumberFormat="1" applyFont="1" applyBorder="1" applyAlignment="1">
      <alignment vertical="center"/>
    </xf>
    <xf numFmtId="166" fontId="2" fillId="2" borderId="37" xfId="0" applyNumberFormat="1" applyFont="1" applyFill="1" applyBorder="1" applyAlignment="1">
      <alignment vertical="center" wrapText="1"/>
    </xf>
    <xf numFmtId="0" fontId="2" fillId="2" borderId="38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39" xfId="0" applyFont="1" applyFill="1" applyBorder="1" applyAlignment="1">
      <alignment vertical="center" wrapText="1"/>
    </xf>
    <xf numFmtId="0" fontId="2" fillId="2" borderId="40" xfId="0" applyFont="1" applyFill="1" applyBorder="1" applyAlignment="1">
      <alignment vertical="center" wrapText="1"/>
    </xf>
    <xf numFmtId="0" fontId="3" fillId="0" borderId="4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66" fontId="3" fillId="0" borderId="7" xfId="0" applyNumberFormat="1" applyFont="1" applyFill="1" applyBorder="1" applyAlignment="1">
      <alignment vertical="center"/>
    </xf>
    <xf numFmtId="166" fontId="3" fillId="0" borderId="3" xfId="0" applyNumberFormat="1" applyFont="1" applyFill="1" applyBorder="1" applyAlignment="1">
      <alignment vertical="center"/>
    </xf>
    <xf numFmtId="166" fontId="0" fillId="0" borderId="13" xfId="0" applyNumberFormat="1" applyFill="1" applyBorder="1" applyAlignment="1"/>
    <xf numFmtId="166" fontId="3" fillId="5" borderId="3" xfId="0" applyNumberFormat="1" applyFont="1" applyFill="1" applyBorder="1" applyAlignment="1">
      <alignment vertical="center"/>
    </xf>
    <xf numFmtId="0" fontId="2" fillId="2" borderId="17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3" fillId="0" borderId="30" xfId="0" applyFont="1" applyBorder="1" applyAlignment="1">
      <alignment vertical="center" wrapText="1"/>
    </xf>
    <xf numFmtId="0" fontId="3" fillId="10" borderId="30" xfId="0" applyFont="1" applyFill="1" applyBorder="1" applyAlignment="1">
      <alignment vertical="center" wrapText="1"/>
    </xf>
    <xf numFmtId="0" fontId="3" fillId="3" borderId="30" xfId="0" applyFont="1" applyFill="1" applyBorder="1" applyAlignment="1">
      <alignment vertical="center" wrapText="1"/>
    </xf>
    <xf numFmtId="0" fontId="2" fillId="2" borderId="43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0" fillId="0" borderId="8" xfId="0" applyFill="1" applyBorder="1"/>
    <xf numFmtId="0" fontId="3" fillId="0" borderId="4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11" borderId="14" xfId="0" applyFont="1" applyFill="1" applyBorder="1" applyAlignment="1">
      <alignment vertical="center" wrapText="1"/>
    </xf>
    <xf numFmtId="166" fontId="2" fillId="11" borderId="9" xfId="0" applyNumberFormat="1" applyFont="1" applyFill="1" applyBorder="1" applyAlignment="1">
      <alignment vertical="center" wrapText="1"/>
    </xf>
    <xf numFmtId="166" fontId="2" fillId="11" borderId="10" xfId="0" applyNumberFormat="1" applyFont="1" applyFill="1" applyBorder="1" applyAlignment="1">
      <alignment vertical="center" wrapText="1"/>
    </xf>
    <xf numFmtId="0" fontId="1" fillId="11" borderId="11" xfId="0" applyFont="1" applyFill="1" applyBorder="1"/>
    <xf numFmtId="0" fontId="2" fillId="11" borderId="3" xfId="0" applyFont="1" applyFill="1" applyBorder="1" applyAlignment="1">
      <alignment vertical="center" wrapText="1"/>
    </xf>
    <xf numFmtId="0" fontId="2" fillId="11" borderId="15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8" xfId="0" applyFont="1" applyFill="1" applyBorder="1" applyAlignment="1">
      <alignment horizontal="center" vertical="center" wrapText="1"/>
    </xf>
    <xf numFmtId="0" fontId="2" fillId="11" borderId="7" xfId="0" applyFont="1" applyFill="1" applyBorder="1" applyAlignment="1">
      <alignment horizontal="center" vertical="center" wrapText="1"/>
    </xf>
    <xf numFmtId="0" fontId="0" fillId="11" borderId="5" xfId="0" applyFill="1" applyBorder="1"/>
    <xf numFmtId="166" fontId="0" fillId="11" borderId="5" xfId="0" applyNumberFormat="1" applyFill="1" applyBorder="1"/>
    <xf numFmtId="0" fontId="0" fillId="11" borderId="6" xfId="0" applyFill="1" applyBorder="1"/>
    <xf numFmtId="0" fontId="1" fillId="11" borderId="4" xfId="0" applyFont="1" applyFill="1" applyBorder="1"/>
    <xf numFmtId="166" fontId="0" fillId="5" borderId="3" xfId="0" applyNumberFormat="1" applyFill="1" applyBorder="1" applyAlignment="1"/>
    <xf numFmtId="166" fontId="0" fillId="5" borderId="13" xfId="0" applyNumberFormat="1" applyFill="1" applyBorder="1" applyAlignment="1"/>
    <xf numFmtId="0" fontId="0" fillId="0" borderId="28" xfId="0" applyBorder="1"/>
    <xf numFmtId="0" fontId="0" fillId="0" borderId="42" xfId="0" applyBorder="1"/>
    <xf numFmtId="0" fontId="0" fillId="0" borderId="26" xfId="0" applyBorder="1"/>
    <xf numFmtId="0" fontId="1" fillId="12" borderId="42" xfId="0" applyFont="1" applyFill="1" applyBorder="1"/>
    <xf numFmtId="0" fontId="1" fillId="12" borderId="44" xfId="0" applyFont="1" applyFill="1" applyBorder="1"/>
    <xf numFmtId="0" fontId="1" fillId="12" borderId="0" xfId="0" applyFont="1" applyFill="1" applyBorder="1"/>
    <xf numFmtId="0" fontId="1" fillId="12" borderId="28" xfId="0" applyFont="1" applyFill="1" applyBorder="1"/>
    <xf numFmtId="9" fontId="1" fillId="12" borderId="27" xfId="2" applyFont="1" applyFill="1" applyBorder="1"/>
    <xf numFmtId="9" fontId="1" fillId="12" borderId="45" xfId="2" applyFont="1" applyFill="1" applyBorder="1"/>
    <xf numFmtId="0" fontId="1" fillId="12" borderId="26" xfId="0" applyFont="1" applyFill="1" applyBorder="1"/>
    <xf numFmtId="0" fontId="1" fillId="12" borderId="23" xfId="0" applyFont="1" applyFill="1" applyBorder="1"/>
    <xf numFmtId="0" fontId="1" fillId="12" borderId="25" xfId="0" applyFont="1" applyFill="1" applyBorder="1"/>
    <xf numFmtId="9" fontId="1" fillId="12" borderId="24" xfId="2" applyFont="1" applyFill="1" applyBorder="1"/>
    <xf numFmtId="0" fontId="1" fillId="0" borderId="28" xfId="0" applyFont="1" applyBorder="1"/>
    <xf numFmtId="0" fontId="1" fillId="0" borderId="29" xfId="0" applyFont="1" applyBorder="1"/>
    <xf numFmtId="0" fontId="1" fillId="0" borderId="42" xfId="0" applyFont="1" applyBorder="1"/>
    <xf numFmtId="0" fontId="1" fillId="0" borderId="44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1" fillId="0" borderId="0" xfId="0" applyFont="1" applyBorder="1" applyAlignment="1">
      <alignment vertical="top" wrapText="1"/>
    </xf>
    <xf numFmtId="0" fontId="1" fillId="0" borderId="42" xfId="0" applyFont="1" applyBorder="1" applyAlignment="1">
      <alignment vertical="top" wrapText="1"/>
    </xf>
    <xf numFmtId="0" fontId="11" fillId="0" borderId="45" xfId="0" applyFont="1" applyBorder="1" applyAlignment="1">
      <alignment vertical="top" wrapText="1"/>
    </xf>
    <xf numFmtId="9" fontId="0" fillId="0" borderId="46" xfId="2" applyFont="1" applyFill="1" applyBorder="1"/>
    <xf numFmtId="9" fontId="0" fillId="0" borderId="27" xfId="2" applyFont="1" applyFill="1" applyBorder="1"/>
    <xf numFmtId="9" fontId="0" fillId="0" borderId="25" xfId="2" applyFont="1" applyFill="1" applyBorder="1"/>
    <xf numFmtId="9" fontId="0" fillId="0" borderId="24" xfId="2" applyFont="1" applyFill="1" applyBorder="1"/>
    <xf numFmtId="0" fontId="0" fillId="0" borderId="44" xfId="0" applyFont="1" applyBorder="1"/>
    <xf numFmtId="0" fontId="0" fillId="0" borderId="29" xfId="0" applyFont="1" applyBorder="1"/>
    <xf numFmtId="0" fontId="0" fillId="0" borderId="46" xfId="0" applyFont="1" applyBorder="1"/>
    <xf numFmtId="0" fontId="0" fillId="0" borderId="28" xfId="0" applyFont="1" applyFill="1" applyBorder="1"/>
    <xf numFmtId="0" fontId="0" fillId="0" borderId="27" xfId="0" applyFont="1" applyFill="1" applyBorder="1"/>
    <xf numFmtId="0" fontId="0" fillId="0" borderId="0" xfId="0" applyFont="1" applyBorder="1"/>
    <xf numFmtId="0" fontId="0" fillId="0" borderId="42" xfId="0" applyFont="1" applyFill="1" applyBorder="1"/>
    <xf numFmtId="0" fontId="0" fillId="0" borderId="45" xfId="0" applyFont="1" applyFill="1" applyBorder="1"/>
    <xf numFmtId="9" fontId="9" fillId="0" borderId="0" xfId="2" applyFont="1" applyFill="1" applyBorder="1"/>
    <xf numFmtId="9" fontId="9" fillId="0" borderId="45" xfId="2" applyFont="1" applyFill="1" applyBorder="1"/>
    <xf numFmtId="0" fontId="0" fillId="0" borderId="0" xfId="0" applyFont="1" applyFill="1" applyBorder="1"/>
    <xf numFmtId="9" fontId="1" fillId="12" borderId="42" xfId="2" applyFont="1" applyFill="1" applyBorder="1"/>
    <xf numFmtId="0" fontId="1" fillId="12" borderId="46" xfId="0" applyFont="1" applyFill="1" applyBorder="1"/>
    <xf numFmtId="9" fontId="1" fillId="12" borderId="28" xfId="2" applyFont="1" applyFill="1" applyBorder="1"/>
    <xf numFmtId="9" fontId="1" fillId="12" borderId="26" xfId="2" applyFont="1" applyFill="1" applyBorder="1"/>
    <xf numFmtId="0" fontId="0" fillId="0" borderId="23" xfId="0" applyFont="1" applyBorder="1"/>
    <xf numFmtId="0" fontId="0" fillId="0" borderId="26" xfId="0" applyFont="1" applyFill="1" applyBorder="1"/>
    <xf numFmtId="0" fontId="0" fillId="0" borderId="24" xfId="0" applyFont="1" applyFill="1" applyBorder="1"/>
    <xf numFmtId="9" fontId="9" fillId="0" borderId="25" xfId="2" applyFont="1" applyFill="1" applyBorder="1"/>
    <xf numFmtId="9" fontId="9" fillId="0" borderId="24" xfId="2" applyFont="1" applyFill="1" applyBorder="1"/>
    <xf numFmtId="0" fontId="2" fillId="2" borderId="1" xfId="0" applyFont="1" applyFill="1" applyBorder="1" applyAlignment="1">
      <alignment horizontal="center" vertical="center" wrapText="1"/>
    </xf>
    <xf numFmtId="164" fontId="0" fillId="3" borderId="9" xfId="0" applyNumberFormat="1" applyFill="1" applyBorder="1"/>
    <xf numFmtId="164" fontId="0" fillId="5" borderId="11" xfId="0" applyNumberFormat="1" applyFill="1" applyBorder="1"/>
    <xf numFmtId="166" fontId="3" fillId="0" borderId="13" xfId="0" applyNumberFormat="1" applyFont="1" applyBorder="1" applyAlignment="1">
      <alignment vertical="center" wrapText="1"/>
    </xf>
    <xf numFmtId="0" fontId="1" fillId="11" borderId="35" xfId="0" applyFont="1" applyFill="1" applyBorder="1"/>
    <xf numFmtId="166" fontId="3" fillId="0" borderId="15" xfId="0" applyNumberFormat="1" applyFont="1" applyFill="1" applyBorder="1" applyAlignment="1">
      <alignment vertical="center"/>
    </xf>
    <xf numFmtId="166" fontId="2" fillId="11" borderId="34" xfId="0" applyNumberFormat="1" applyFont="1" applyFill="1" applyBorder="1" applyAlignment="1">
      <alignment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66" fontId="3" fillId="0" borderId="15" xfId="0" applyNumberFormat="1" applyFont="1" applyBorder="1" applyAlignment="1">
      <alignment horizontal="center" vertical="center"/>
    </xf>
    <xf numFmtId="166" fontId="2" fillId="2" borderId="34" xfId="0" applyNumberFormat="1" applyFont="1" applyFill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/>
    </xf>
    <xf numFmtId="166" fontId="3" fillId="0" borderId="13" xfId="0" applyNumberFormat="1" applyFont="1" applyBorder="1" applyAlignment="1">
      <alignment horizontal="center" vertical="center"/>
    </xf>
    <xf numFmtId="166" fontId="2" fillId="2" borderId="1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 wrapText="1"/>
    </xf>
    <xf numFmtId="0" fontId="2" fillId="2" borderId="47" xfId="0" applyFont="1" applyFill="1" applyBorder="1" applyAlignment="1">
      <alignment vertical="center" wrapText="1"/>
    </xf>
    <xf numFmtId="0" fontId="0" fillId="0" borderId="0" xfId="0" applyAlignment="1">
      <alignment horizontal="left" indent="1"/>
    </xf>
    <xf numFmtId="0" fontId="2" fillId="2" borderId="5" xfId="0" applyFont="1" applyFill="1" applyBorder="1" applyAlignment="1">
      <alignment horizontal="center" vertical="center" wrapText="1"/>
    </xf>
    <xf numFmtId="0" fontId="2" fillId="11" borderId="43" xfId="0" applyFont="1" applyFill="1" applyBorder="1" applyAlignment="1">
      <alignment vertical="center" wrapText="1"/>
    </xf>
    <xf numFmtId="0" fontId="14" fillId="0" borderId="0" xfId="0" applyFont="1"/>
    <xf numFmtId="0" fontId="2" fillId="0" borderId="9" xfId="0" applyFont="1" applyFill="1" applyBorder="1" applyAlignment="1">
      <alignment vertical="center" wrapText="1"/>
    </xf>
    <xf numFmtId="0" fontId="2" fillId="0" borderId="43" xfId="0" applyFont="1" applyFill="1" applyBorder="1" applyAlignment="1">
      <alignment vertical="center" wrapText="1"/>
    </xf>
    <xf numFmtId="166" fontId="2" fillId="0" borderId="9" xfId="0" applyNumberFormat="1" applyFont="1" applyFill="1" applyBorder="1" applyAlignment="1">
      <alignment vertical="center" wrapText="1"/>
    </xf>
    <xf numFmtId="166" fontId="2" fillId="0" borderId="10" xfId="0" applyNumberFormat="1" applyFont="1" applyFill="1" applyBorder="1" applyAlignment="1">
      <alignment vertical="center" wrapText="1"/>
    </xf>
    <xf numFmtId="166" fontId="2" fillId="0" borderId="14" xfId="0" applyNumberFormat="1" applyFont="1" applyFill="1" applyBorder="1" applyAlignment="1">
      <alignment vertical="center" wrapText="1"/>
    </xf>
    <xf numFmtId="0" fontId="0" fillId="0" borderId="0" xfId="0" applyAlignment="1">
      <alignment horizontal="left" indent="2"/>
    </xf>
    <xf numFmtId="166" fontId="3" fillId="0" borderId="30" xfId="0" applyNumberFormat="1" applyFont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vertical="center" wrapText="1"/>
    </xf>
    <xf numFmtId="0" fontId="3" fillId="13" borderId="7" xfId="0" applyFont="1" applyFill="1" applyBorder="1" applyAlignment="1">
      <alignment vertical="center" wrapText="1"/>
    </xf>
    <xf numFmtId="166" fontId="3" fillId="0" borderId="13" xfId="0" applyNumberFormat="1" applyFont="1" applyFill="1" applyBorder="1" applyAlignment="1">
      <alignment horizontal="center" vertical="center"/>
    </xf>
    <xf numFmtId="166" fontId="3" fillId="0" borderId="52" xfId="0" applyNumberFormat="1" applyFont="1" applyBorder="1" applyAlignment="1">
      <alignment horizontal="center" vertical="center" wrapText="1"/>
    </xf>
    <xf numFmtId="0" fontId="12" fillId="0" borderId="52" xfId="3" applyBorder="1" applyAlignment="1">
      <alignment wrapText="1"/>
    </xf>
    <xf numFmtId="166" fontId="13" fillId="0" borderId="52" xfId="0" applyNumberFormat="1" applyFont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56" xfId="0" applyFont="1" applyFill="1" applyBorder="1" applyAlignment="1">
      <alignment horizontal="center" vertical="center" wrapText="1"/>
    </xf>
    <xf numFmtId="0" fontId="2" fillId="2" borderId="57" xfId="0" applyFont="1" applyFill="1" applyBorder="1" applyAlignment="1">
      <alignment horizontal="center" vertical="center" wrapText="1"/>
    </xf>
    <xf numFmtId="166" fontId="3" fillId="0" borderId="58" xfId="0" applyNumberFormat="1" applyFont="1" applyBorder="1" applyAlignment="1">
      <alignment horizontal="center" vertical="center"/>
    </xf>
    <xf numFmtId="166" fontId="3" fillId="0" borderId="58" xfId="0" applyNumberFormat="1" applyFont="1" applyFill="1" applyBorder="1" applyAlignment="1">
      <alignment horizontal="center" vertical="center"/>
    </xf>
    <xf numFmtId="166" fontId="2" fillId="2" borderId="59" xfId="0" applyNumberFormat="1" applyFont="1" applyFill="1" applyBorder="1" applyAlignment="1">
      <alignment horizontal="center" vertical="center" wrapText="1"/>
    </xf>
    <xf numFmtId="166" fontId="2" fillId="2" borderId="60" xfId="0" applyNumberFormat="1" applyFont="1" applyFill="1" applyBorder="1" applyAlignment="1">
      <alignment horizontal="center" vertical="center" wrapText="1"/>
    </xf>
    <xf numFmtId="166" fontId="2" fillId="2" borderId="61" xfId="0" applyNumberFormat="1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vertical="center" wrapText="1"/>
    </xf>
    <xf numFmtId="0" fontId="2" fillId="2" borderId="66" xfId="0" applyFont="1" applyFill="1" applyBorder="1" applyAlignment="1">
      <alignment horizontal="center" vertical="center" wrapText="1"/>
    </xf>
    <xf numFmtId="166" fontId="2" fillId="2" borderId="67" xfId="0" applyNumberFormat="1" applyFont="1" applyFill="1" applyBorder="1" applyAlignment="1">
      <alignment horizontal="center" vertical="center" wrapText="1"/>
    </xf>
    <xf numFmtId="0" fontId="12" fillId="0" borderId="50" xfId="3" applyBorder="1" applyAlignment="1">
      <alignment wrapText="1"/>
    </xf>
    <xf numFmtId="0" fontId="2" fillId="2" borderId="62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67" fontId="3" fillId="0" borderId="13" xfId="0" applyNumberFormat="1" applyFont="1" applyBorder="1" applyAlignment="1">
      <alignment horizontal="center" vertical="center"/>
    </xf>
    <xf numFmtId="0" fontId="2" fillId="2" borderId="71" xfId="0" applyFont="1" applyFill="1" applyBorder="1" applyAlignment="1">
      <alignment horizontal="center" vertical="center" wrapText="1"/>
    </xf>
    <xf numFmtId="0" fontId="12" fillId="5" borderId="1" xfId="3" applyFill="1" applyBorder="1"/>
    <xf numFmtId="0" fontId="12" fillId="0" borderId="1" xfId="3" applyBorder="1"/>
    <xf numFmtId="0" fontId="12" fillId="4" borderId="1" xfId="3" applyFill="1" applyBorder="1"/>
    <xf numFmtId="166" fontId="3" fillId="0" borderId="3" xfId="0" applyNumberFormat="1" applyFont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166" fontId="3" fillId="3" borderId="72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53" xfId="0" applyBorder="1"/>
    <xf numFmtId="0" fontId="0" fillId="0" borderId="21" xfId="0" applyBorder="1"/>
    <xf numFmtId="0" fontId="0" fillId="13" borderId="8" xfId="0" applyFill="1" applyBorder="1"/>
    <xf numFmtId="0" fontId="0" fillId="14" borderId="8" xfId="0" applyFill="1" applyBorder="1"/>
    <xf numFmtId="0" fontId="0" fillId="14" borderId="11" xfId="0" applyFill="1" applyBorder="1"/>
    <xf numFmtId="0" fontId="0" fillId="0" borderId="2" xfId="0" applyBorder="1"/>
    <xf numFmtId="0" fontId="1" fillId="0" borderId="20" xfId="0" applyFont="1" applyBorder="1"/>
    <xf numFmtId="0" fontId="1" fillId="0" borderId="53" xfId="0" applyFont="1" applyBorder="1"/>
    <xf numFmtId="0" fontId="1" fillId="0" borderId="21" xfId="0" applyFont="1" applyBorder="1"/>
    <xf numFmtId="0" fontId="1" fillId="0" borderId="76" xfId="0" applyFont="1" applyBorder="1"/>
    <xf numFmtId="0" fontId="1" fillId="0" borderId="25" xfId="0" applyFont="1" applyBorder="1"/>
    <xf numFmtId="0" fontId="1" fillId="0" borderId="77" xfId="0" applyFont="1" applyBorder="1"/>
    <xf numFmtId="0" fontId="1" fillId="0" borderId="1" xfId="0" applyFont="1" applyBorder="1"/>
    <xf numFmtId="0" fontId="0" fillId="5" borderId="8" xfId="0" applyFill="1" applyBorder="1"/>
    <xf numFmtId="0" fontId="0" fillId="13" borderId="75" xfId="0" applyFill="1" applyBorder="1"/>
    <xf numFmtId="0" fontId="1" fillId="0" borderId="6" xfId="0" applyFont="1" applyBorder="1"/>
    <xf numFmtId="0" fontId="0" fillId="0" borderId="0" xfId="0" applyAlignment="1">
      <alignment horizontal="center"/>
    </xf>
    <xf numFmtId="0" fontId="0" fillId="0" borderId="3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78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3" borderId="8" xfId="0" applyFill="1" applyBorder="1" applyAlignment="1">
      <alignment horizontal="center"/>
    </xf>
    <xf numFmtId="0" fontId="0" fillId="13" borderId="13" xfId="0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0" fillId="14" borderId="8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14" borderId="13" xfId="0" applyFill="1" applyBorder="1" applyAlignment="1">
      <alignment horizontal="center"/>
    </xf>
    <xf numFmtId="0" fontId="0" fillId="14" borderId="9" xfId="0" applyFill="1" applyBorder="1" applyAlignment="1">
      <alignment horizontal="center"/>
    </xf>
    <xf numFmtId="0" fontId="0" fillId="14" borderId="10" xfId="0" applyFill="1" applyBorder="1" applyAlignment="1">
      <alignment horizontal="center"/>
    </xf>
    <xf numFmtId="0" fontId="0" fillId="14" borderId="11" xfId="0" applyFill="1" applyBorder="1" applyAlignment="1">
      <alignment horizontal="center"/>
    </xf>
    <xf numFmtId="0" fontId="0" fillId="14" borderId="14" xfId="0" applyFill="1" applyBorder="1" applyAlignment="1">
      <alignment horizontal="center"/>
    </xf>
    <xf numFmtId="0" fontId="0" fillId="13" borderId="9" xfId="0" applyFill="1" applyBorder="1" applyAlignment="1">
      <alignment horizontal="center"/>
    </xf>
    <xf numFmtId="0" fontId="0" fillId="13" borderId="79" xfId="0" applyFill="1" applyBorder="1" applyAlignment="1">
      <alignment horizontal="center"/>
    </xf>
    <xf numFmtId="0" fontId="0" fillId="13" borderId="22" xfId="0" applyFill="1" applyBorder="1" applyAlignment="1">
      <alignment horizontal="center"/>
    </xf>
    <xf numFmtId="0" fontId="0" fillId="15" borderId="0" xfId="0" applyFill="1"/>
    <xf numFmtId="0" fontId="3" fillId="3" borderId="50" xfId="0" applyFont="1" applyFill="1" applyBorder="1" applyAlignment="1">
      <alignment horizontal="center" vertical="center"/>
    </xf>
    <xf numFmtId="166" fontId="3" fillId="3" borderId="13" xfId="0" applyNumberFormat="1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50" xfId="0" applyFont="1" applyFill="1" applyBorder="1" applyAlignment="1">
      <alignment horizontal="center" vertical="center"/>
    </xf>
    <xf numFmtId="166" fontId="3" fillId="4" borderId="30" xfId="0" applyNumberFormat="1" applyFont="1" applyFill="1" applyBorder="1" applyAlignment="1">
      <alignment horizontal="center" vertical="center"/>
    </xf>
    <xf numFmtId="166" fontId="3" fillId="4" borderId="13" xfId="0" applyNumberFormat="1" applyFont="1" applyFill="1" applyBorder="1" applyAlignment="1">
      <alignment horizontal="center" vertical="center"/>
    </xf>
    <xf numFmtId="166" fontId="3" fillId="4" borderId="58" xfId="0" applyNumberFormat="1" applyFont="1" applyFill="1" applyBorder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0" fontId="12" fillId="4" borderId="72" xfId="3" applyFill="1" applyBorder="1" applyAlignment="1">
      <alignment wrapText="1"/>
    </xf>
    <xf numFmtId="166" fontId="3" fillId="4" borderId="15" xfId="0" applyNumberFormat="1" applyFont="1" applyFill="1" applyBorder="1" applyAlignment="1">
      <alignment horizontal="center" vertical="center"/>
    </xf>
    <xf numFmtId="166" fontId="3" fillId="4" borderId="72" xfId="0" applyNumberFormat="1" applyFont="1" applyFill="1" applyBorder="1" applyAlignment="1">
      <alignment horizontal="center" vertical="center" wrapText="1"/>
    </xf>
    <xf numFmtId="167" fontId="3" fillId="4" borderId="13" xfId="0" applyNumberFormat="1" applyFont="1" applyFill="1" applyBorder="1" applyAlignment="1">
      <alignment horizontal="center" vertical="center"/>
    </xf>
    <xf numFmtId="165" fontId="3" fillId="4" borderId="13" xfId="0" applyNumberFormat="1" applyFont="1" applyFill="1" applyBorder="1" applyAlignment="1">
      <alignment horizontal="center" vertical="center"/>
    </xf>
    <xf numFmtId="166" fontId="12" fillId="4" borderId="72" xfId="3" applyNumberFormat="1" applyFill="1" applyBorder="1" applyAlignment="1">
      <alignment horizontal="center" vertical="center" wrapText="1"/>
    </xf>
    <xf numFmtId="0" fontId="3" fillId="5" borderId="50" xfId="0" applyFont="1" applyFill="1" applyBorder="1" applyAlignment="1">
      <alignment horizontal="center" vertical="center"/>
    </xf>
    <xf numFmtId="166" fontId="3" fillId="5" borderId="30" xfId="0" applyNumberFormat="1" applyFont="1" applyFill="1" applyBorder="1" applyAlignment="1">
      <alignment horizontal="center" vertical="center"/>
    </xf>
    <xf numFmtId="166" fontId="3" fillId="5" borderId="13" xfId="0" applyNumberFormat="1" applyFont="1" applyFill="1" applyBorder="1" applyAlignment="1">
      <alignment horizontal="center" vertical="center"/>
    </xf>
    <xf numFmtId="166" fontId="3" fillId="5" borderId="58" xfId="0" applyNumberFormat="1" applyFont="1" applyFill="1" applyBorder="1" applyAlignment="1">
      <alignment horizontal="center" vertical="center"/>
    </xf>
    <xf numFmtId="166" fontId="3" fillId="5" borderId="3" xfId="0" applyNumberFormat="1" applyFont="1" applyFill="1" applyBorder="1" applyAlignment="1">
      <alignment horizontal="center" vertical="center"/>
    </xf>
    <xf numFmtId="0" fontId="12" fillId="5" borderId="72" xfId="3" applyFill="1" applyBorder="1" applyAlignment="1">
      <alignment wrapText="1"/>
    </xf>
    <xf numFmtId="0" fontId="0" fillId="5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12" fillId="0" borderId="1" xfId="3" applyFill="1" applyBorder="1"/>
    <xf numFmtId="166" fontId="3" fillId="0" borderId="44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12" fillId="0" borderId="0" xfId="3" applyFill="1" applyBorder="1"/>
    <xf numFmtId="0" fontId="12" fillId="0" borderId="0" xfId="3" applyBorder="1"/>
    <xf numFmtId="167" fontId="3" fillId="0" borderId="0" xfId="0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2" fillId="4" borderId="9" xfId="3" applyFill="1" applyBorder="1"/>
    <xf numFmtId="0" fontId="2" fillId="2" borderId="13" xfId="0" applyFont="1" applyFill="1" applyBorder="1" applyAlignment="1">
      <alignment vertical="center" wrapText="1"/>
    </xf>
    <xf numFmtId="0" fontId="3" fillId="4" borderId="47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 wrapText="1"/>
    </xf>
    <xf numFmtId="0" fontId="3" fillId="4" borderId="73" xfId="0" applyFont="1" applyFill="1" applyBorder="1" applyAlignment="1">
      <alignment horizontal="center" vertical="center"/>
    </xf>
    <xf numFmtId="166" fontId="2" fillId="2" borderId="15" xfId="0" applyNumberFormat="1" applyFont="1" applyFill="1" applyBorder="1" applyAlignment="1">
      <alignment horizontal="center" vertical="center" wrapText="1"/>
    </xf>
    <xf numFmtId="166" fontId="3" fillId="4" borderId="34" xfId="0" applyNumberFormat="1" applyFont="1" applyFill="1" applyBorder="1" applyAlignment="1">
      <alignment horizontal="center" vertical="center"/>
    </xf>
    <xf numFmtId="166" fontId="2" fillId="3" borderId="3" xfId="0" applyNumberFormat="1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/>
    </xf>
    <xf numFmtId="166" fontId="2" fillId="2" borderId="13" xfId="0" applyNumberFormat="1" applyFont="1" applyFill="1" applyBorder="1" applyAlignment="1">
      <alignment horizontal="center" vertical="center" wrapText="1"/>
    </xf>
    <xf numFmtId="165" fontId="3" fillId="4" borderId="14" xfId="0" applyNumberFormat="1" applyFont="1" applyFill="1" applyBorder="1" applyAlignment="1">
      <alignment horizontal="center" vertical="center"/>
    </xf>
    <xf numFmtId="166" fontId="2" fillId="2" borderId="58" xfId="0" applyNumberFormat="1" applyFont="1" applyFill="1" applyBorder="1" applyAlignment="1">
      <alignment horizontal="center" vertical="center" wrapText="1"/>
    </xf>
    <xf numFmtId="166" fontId="3" fillId="4" borderId="74" xfId="0" applyNumberFormat="1" applyFont="1" applyFill="1" applyBorder="1" applyAlignment="1">
      <alignment horizontal="center" vertical="center"/>
    </xf>
    <xf numFmtId="166" fontId="2" fillId="3" borderId="13" xfId="0" applyNumberFormat="1" applyFont="1" applyFill="1" applyBorder="1" applyAlignment="1">
      <alignment horizontal="center" vertical="center" wrapText="1"/>
    </xf>
    <xf numFmtId="166" fontId="2" fillId="2" borderId="72" xfId="0" applyNumberFormat="1" applyFont="1" applyFill="1" applyBorder="1" applyAlignment="1">
      <alignment horizontal="center" vertical="center" wrapText="1"/>
    </xf>
    <xf numFmtId="166" fontId="12" fillId="4" borderId="75" xfId="3" applyNumberForma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70" xfId="0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0" fillId="0" borderId="53" xfId="0" applyBorder="1" applyAlignment="1">
      <alignment vertical="center"/>
    </xf>
    <xf numFmtId="0" fontId="0" fillId="0" borderId="21" xfId="0" applyBorder="1" applyAlignment="1">
      <alignment vertical="center"/>
    </xf>
    <xf numFmtId="0" fontId="2" fillId="2" borderId="63" xfId="0" applyFont="1" applyFill="1" applyBorder="1" applyAlignment="1">
      <alignment vertical="center" wrapText="1"/>
    </xf>
    <xf numFmtId="0" fontId="0" fillId="0" borderId="64" xfId="0" applyBorder="1" applyAlignment="1">
      <alignment vertical="center" wrapText="1"/>
    </xf>
    <xf numFmtId="0" fontId="0" fillId="0" borderId="65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1" fillId="0" borderId="28" xfId="0" applyFont="1" applyBorder="1" applyAlignment="1"/>
    <xf numFmtId="0" fontId="1" fillId="0" borderId="27" xfId="0" applyFont="1" applyBorder="1" applyAlignment="1"/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0" fillId="0" borderId="21" xfId="0" applyBorder="1" applyAlignment="1"/>
    <xf numFmtId="0" fontId="2" fillId="2" borderId="32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" fillId="7" borderId="3" xfId="1" applyFont="1" applyFill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23" xfId="1" applyFont="1" applyBorder="1" applyAlignment="1">
      <alignment wrapText="1"/>
    </xf>
    <xf numFmtId="0" fontId="5" fillId="0" borderId="3" xfId="1" applyFont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 2" xfId="1" xr:uid="{00000000-0005-0000-0000-000001000000}"/>
    <cellStyle name="Percent" xfId="2" builtinId="5"/>
  </cellStyles>
  <dxfs count="1">
    <dxf>
      <numFmt numFmtId="1" formatCode="0"/>
    </dxf>
  </dxfs>
  <tableStyles count="0" defaultTableStyle="TableStyleMedium2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'23 24 Anwahlverhalten'!$P$3</c:f>
              <c:strCache>
                <c:ptCount val="1"/>
                <c:pt idx="0">
                  <c:v>EBR/FOR Über-/Unternachfrage (Ü1)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'23 24 Anwahlverhalten'!$A$4:$A$21</c:f>
              <c:strCache>
                <c:ptCount val="18"/>
                <c:pt idx="0">
                  <c:v>113426, Leonardo-da-Vinci-Gesamtschule  </c:v>
                </c:pt>
                <c:pt idx="1">
                  <c:v>160064, Schule am Schloss  </c:v>
                </c:pt>
                <c:pt idx="2">
                  <c:v>121356, Hannah-Arendt-Gymnasium  </c:v>
                </c:pt>
                <c:pt idx="3">
                  <c:v>121381, Dalton Gymnasium Potsdam Pappelallee</c:v>
                </c:pt>
                <c:pt idx="4">
                  <c:v>112963, Montessori-Oberschule mit Primarstufe </c:v>
                </c:pt>
                <c:pt idx="5">
                  <c:v>113050, Voltaireschule Gesamtschulcampus mit gymnasialem Bildungsgang </c:v>
                </c:pt>
                <c:pt idx="6">
                  <c:v>120819, Hermann-von-Helmholtz-Gymnasium Europaschule </c:v>
                </c:pt>
                <c:pt idx="7">
                  <c:v>120868, Einstein-Gymnasium Potsdam  </c:v>
                </c:pt>
                <c:pt idx="8">
                  <c:v>130734, Käthe-Kollwitz-Oberschule  </c:v>
                </c:pt>
                <c:pt idx="9">
                  <c:v>112975, Gesamtschule "Peter Joseph Lenné"  </c:v>
                </c:pt>
                <c:pt idx="10">
                  <c:v>113001, Oberschule Theodor Fontane mit Primarstufe </c:v>
                </c:pt>
                <c:pt idx="11">
                  <c:v>113049, Friedrich-Wilhelm-von-Steuben-Gesamtschule  </c:v>
                </c:pt>
                <c:pt idx="12">
                  <c:v>113451, Gesamtschule Am Schilfhof  </c:v>
                </c:pt>
                <c:pt idx="13">
                  <c:v>120790, Humboldt-Gymnasium  </c:v>
                </c:pt>
                <c:pt idx="14">
                  <c:v>120820, Leibniz-Gymnasium Potsdam  </c:v>
                </c:pt>
                <c:pt idx="15">
                  <c:v>121307, Bertha-von-Suttner-Gymnasium Babelsberg  </c:v>
                </c:pt>
                <c:pt idx="16">
                  <c:v>150010, Schulzentrum am Stern  </c:v>
                </c:pt>
                <c:pt idx="17">
                  <c:v>Gesamt</c:v>
                </c:pt>
              </c:strCache>
            </c:strRef>
          </c:cat>
          <c:val>
            <c:numRef>
              <c:f>'23 24 Anwahlverhalten'!$P$4:$P$21</c:f>
              <c:numCache>
                <c:formatCode>General</c:formatCode>
                <c:ptCount val="18"/>
                <c:pt idx="0">
                  <c:v>-21.25</c:v>
                </c:pt>
                <c:pt idx="1">
                  <c:v>30.340000000000003</c:v>
                </c:pt>
                <c:pt idx="2">
                  <c:v>0</c:v>
                </c:pt>
                <c:pt idx="3">
                  <c:v>-3</c:v>
                </c:pt>
                <c:pt idx="4">
                  <c:v>20</c:v>
                </c:pt>
                <c:pt idx="5">
                  <c:v>-32.660000000000004</c:v>
                </c:pt>
                <c:pt idx="6">
                  <c:v>-1</c:v>
                </c:pt>
                <c:pt idx="7">
                  <c:v>-3</c:v>
                </c:pt>
                <c:pt idx="8">
                  <c:v>35</c:v>
                </c:pt>
                <c:pt idx="9">
                  <c:v>5.3400000000000034</c:v>
                </c:pt>
                <c:pt idx="10">
                  <c:v>30</c:v>
                </c:pt>
                <c:pt idx="11">
                  <c:v>35</c:v>
                </c:pt>
                <c:pt idx="12">
                  <c:v>21</c:v>
                </c:pt>
                <c:pt idx="13">
                  <c:v>-1</c:v>
                </c:pt>
                <c:pt idx="14">
                  <c:v>-5</c:v>
                </c:pt>
                <c:pt idx="15">
                  <c:v>-1</c:v>
                </c:pt>
                <c:pt idx="16">
                  <c:v>-26</c:v>
                </c:pt>
                <c:pt idx="17">
                  <c:v>82.77000000000001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D2-4531-B142-43CBF0412A1E}"/>
            </c:ext>
          </c:extLst>
        </c:ser>
        <c:ser>
          <c:idx val="1"/>
          <c:order val="1"/>
          <c:tx>
            <c:strRef>
              <c:f>'23 24 Anwahlverhalten'!$Q$3</c:f>
              <c:strCache>
                <c:ptCount val="1"/>
                <c:pt idx="0">
                  <c:v>AHR Über-/Unternachfrage (Ü1)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'23 24 Anwahlverhalten'!$A$4:$A$21</c:f>
              <c:strCache>
                <c:ptCount val="18"/>
                <c:pt idx="0">
                  <c:v>113426, Leonardo-da-Vinci-Gesamtschule  </c:v>
                </c:pt>
                <c:pt idx="1">
                  <c:v>160064, Schule am Schloss  </c:v>
                </c:pt>
                <c:pt idx="2">
                  <c:v>121356, Hannah-Arendt-Gymnasium  </c:v>
                </c:pt>
                <c:pt idx="3">
                  <c:v>121381, Dalton Gymnasium Potsdam Pappelallee</c:v>
                </c:pt>
                <c:pt idx="4">
                  <c:v>112963, Montessori-Oberschule mit Primarstufe </c:v>
                </c:pt>
                <c:pt idx="5">
                  <c:v>113050, Voltaireschule Gesamtschulcampus mit gymnasialem Bildungsgang </c:v>
                </c:pt>
                <c:pt idx="6">
                  <c:v>120819, Hermann-von-Helmholtz-Gymnasium Europaschule </c:v>
                </c:pt>
                <c:pt idx="7">
                  <c:v>120868, Einstein-Gymnasium Potsdam  </c:v>
                </c:pt>
                <c:pt idx="8">
                  <c:v>130734, Käthe-Kollwitz-Oberschule  </c:v>
                </c:pt>
                <c:pt idx="9">
                  <c:v>112975, Gesamtschule "Peter Joseph Lenné"  </c:v>
                </c:pt>
                <c:pt idx="10">
                  <c:v>113001, Oberschule Theodor Fontane mit Primarstufe </c:v>
                </c:pt>
                <c:pt idx="11">
                  <c:v>113049, Friedrich-Wilhelm-von-Steuben-Gesamtschule  </c:v>
                </c:pt>
                <c:pt idx="12">
                  <c:v>113451, Gesamtschule Am Schilfhof  </c:v>
                </c:pt>
                <c:pt idx="13">
                  <c:v>120790, Humboldt-Gymnasium  </c:v>
                </c:pt>
                <c:pt idx="14">
                  <c:v>120820, Leibniz-Gymnasium Potsdam  </c:v>
                </c:pt>
                <c:pt idx="15">
                  <c:v>121307, Bertha-von-Suttner-Gymnasium Babelsberg  </c:v>
                </c:pt>
                <c:pt idx="16">
                  <c:v>150010, Schulzentrum am Stern  </c:v>
                </c:pt>
                <c:pt idx="17">
                  <c:v>Gesamt</c:v>
                </c:pt>
              </c:strCache>
            </c:strRef>
          </c:cat>
          <c:val>
            <c:numRef>
              <c:f>'23 24 Anwahlverhalten'!$Q$4:$Q$21</c:f>
              <c:numCache>
                <c:formatCode>General</c:formatCode>
                <c:ptCount val="18"/>
                <c:pt idx="0">
                  <c:v>-62.75</c:v>
                </c:pt>
                <c:pt idx="1">
                  <c:v>21.660000000000004</c:v>
                </c:pt>
                <c:pt idx="2">
                  <c:v>17</c:v>
                </c:pt>
                <c:pt idx="3">
                  <c:v>-42</c:v>
                </c:pt>
                <c:pt idx="4">
                  <c:v>-19</c:v>
                </c:pt>
                <c:pt idx="5">
                  <c:v>-27.339999999999996</c:v>
                </c:pt>
                <c:pt idx="6">
                  <c:v>-5</c:v>
                </c:pt>
                <c:pt idx="7">
                  <c:v>7</c:v>
                </c:pt>
                <c:pt idx="8">
                  <c:v>-1</c:v>
                </c:pt>
                <c:pt idx="9">
                  <c:v>14.660000000000004</c:v>
                </c:pt>
                <c:pt idx="10">
                  <c:v>-3</c:v>
                </c:pt>
                <c:pt idx="11">
                  <c:v>26</c:v>
                </c:pt>
                <c:pt idx="12">
                  <c:v>5</c:v>
                </c:pt>
                <c:pt idx="13">
                  <c:v>-73</c:v>
                </c:pt>
                <c:pt idx="14">
                  <c:v>23</c:v>
                </c:pt>
                <c:pt idx="15">
                  <c:v>-11</c:v>
                </c:pt>
                <c:pt idx="16">
                  <c:v>-39</c:v>
                </c:pt>
                <c:pt idx="17">
                  <c:v>-168.77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D2-4531-B142-43CBF0412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26983672"/>
        <c:axId val="926986192"/>
      </c:barChart>
      <c:catAx>
        <c:axId val="926983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926986192"/>
        <c:crosses val="autoZero"/>
        <c:auto val="1"/>
        <c:lblAlgn val="ctr"/>
        <c:lblOffset val="100"/>
        <c:noMultiLvlLbl val="0"/>
      </c:catAx>
      <c:valAx>
        <c:axId val="9269861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926983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EBR / FOR Empfehlung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plotArea>
      <c:layout>
        <c:manualLayout>
          <c:layoutTarget val="inner"/>
          <c:xMode val="edge"/>
          <c:yMode val="edge"/>
          <c:x val="0.31349382730567443"/>
          <c:y val="0.13867290954264208"/>
          <c:w val="0.6741223802242865"/>
          <c:h val="0.82005759588054694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'23 24 Anwahlverhalten'!$N$3</c:f>
              <c:strCache>
                <c:ptCount val="1"/>
                <c:pt idx="0">
                  <c:v>Anwahl EBR/FOR(N1)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'23 24 Anwahlverhalten'!$A$4:$A$21</c:f>
              <c:strCache>
                <c:ptCount val="18"/>
                <c:pt idx="0">
                  <c:v>113426, Leonardo-da-Vinci-Gesamtschule  </c:v>
                </c:pt>
                <c:pt idx="1">
                  <c:v>160064, Schule am Schloss  </c:v>
                </c:pt>
                <c:pt idx="2">
                  <c:v>121356, Hannah-Arendt-Gymnasium  </c:v>
                </c:pt>
                <c:pt idx="3">
                  <c:v>121381, Dalton Gymnasium Potsdam Pappelallee</c:v>
                </c:pt>
                <c:pt idx="4">
                  <c:v>112963, Montessori-Oberschule mit Primarstufe </c:v>
                </c:pt>
                <c:pt idx="5">
                  <c:v>113050, Voltaireschule Gesamtschulcampus mit gymnasialem Bildungsgang </c:v>
                </c:pt>
                <c:pt idx="6">
                  <c:v>120819, Hermann-von-Helmholtz-Gymnasium Europaschule </c:v>
                </c:pt>
                <c:pt idx="7">
                  <c:v>120868, Einstein-Gymnasium Potsdam  </c:v>
                </c:pt>
                <c:pt idx="8">
                  <c:v>130734, Käthe-Kollwitz-Oberschule  </c:v>
                </c:pt>
                <c:pt idx="9">
                  <c:v>112975, Gesamtschule "Peter Joseph Lenné"  </c:v>
                </c:pt>
                <c:pt idx="10">
                  <c:v>113001, Oberschule Theodor Fontane mit Primarstufe </c:v>
                </c:pt>
                <c:pt idx="11">
                  <c:v>113049, Friedrich-Wilhelm-von-Steuben-Gesamtschule  </c:v>
                </c:pt>
                <c:pt idx="12">
                  <c:v>113451, Gesamtschule Am Schilfhof  </c:v>
                </c:pt>
                <c:pt idx="13">
                  <c:v>120790, Humboldt-Gymnasium  </c:v>
                </c:pt>
                <c:pt idx="14">
                  <c:v>120820, Leibniz-Gymnasium Potsdam  </c:v>
                </c:pt>
                <c:pt idx="15">
                  <c:v>121307, Bertha-von-Suttner-Gymnasium Babelsberg  </c:v>
                </c:pt>
                <c:pt idx="16">
                  <c:v>150010, Schulzentrum am Stern  </c:v>
                </c:pt>
                <c:pt idx="17">
                  <c:v>Gesamt</c:v>
                </c:pt>
              </c:strCache>
            </c:strRef>
          </c:cat>
          <c:val>
            <c:numRef>
              <c:f>'23 24 Anwahlverhalten'!$N$4:$N$20</c:f>
              <c:numCache>
                <c:formatCode>General</c:formatCode>
                <c:ptCount val="17"/>
                <c:pt idx="0">
                  <c:v>102</c:v>
                </c:pt>
                <c:pt idx="1">
                  <c:v>36</c:v>
                </c:pt>
                <c:pt idx="2">
                  <c:v>0</c:v>
                </c:pt>
                <c:pt idx="3">
                  <c:v>3</c:v>
                </c:pt>
                <c:pt idx="4">
                  <c:v>30</c:v>
                </c:pt>
                <c:pt idx="5">
                  <c:v>75</c:v>
                </c:pt>
                <c:pt idx="6">
                  <c:v>1</c:v>
                </c:pt>
                <c:pt idx="7">
                  <c:v>3</c:v>
                </c:pt>
                <c:pt idx="8">
                  <c:v>10</c:v>
                </c:pt>
                <c:pt idx="9">
                  <c:v>61</c:v>
                </c:pt>
                <c:pt idx="10">
                  <c:v>20</c:v>
                </c:pt>
                <c:pt idx="11">
                  <c:v>34</c:v>
                </c:pt>
                <c:pt idx="12">
                  <c:v>67</c:v>
                </c:pt>
                <c:pt idx="13">
                  <c:v>1</c:v>
                </c:pt>
                <c:pt idx="14">
                  <c:v>5</c:v>
                </c:pt>
                <c:pt idx="15">
                  <c:v>1</c:v>
                </c:pt>
                <c:pt idx="16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78-4BCD-A761-6AB0DA7F8B03}"/>
            </c:ext>
          </c:extLst>
        </c:ser>
        <c:ser>
          <c:idx val="0"/>
          <c:order val="1"/>
          <c:tx>
            <c:strRef>
              <c:f>'23 24 Anwahlverhalten'!$E$3</c:f>
              <c:strCache>
                <c:ptCount val="1"/>
                <c:pt idx="0">
                  <c:v>Kapazität EBR/FOR (A)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'23 24 Anwahlverhalten'!$A$4:$A$21</c:f>
              <c:strCache>
                <c:ptCount val="18"/>
                <c:pt idx="0">
                  <c:v>113426, Leonardo-da-Vinci-Gesamtschule  </c:v>
                </c:pt>
                <c:pt idx="1">
                  <c:v>160064, Schule am Schloss  </c:v>
                </c:pt>
                <c:pt idx="2">
                  <c:v>121356, Hannah-Arendt-Gymnasium  </c:v>
                </c:pt>
                <c:pt idx="3">
                  <c:v>121381, Dalton Gymnasium Potsdam Pappelallee</c:v>
                </c:pt>
                <c:pt idx="4">
                  <c:v>112963, Montessori-Oberschule mit Primarstufe </c:v>
                </c:pt>
                <c:pt idx="5">
                  <c:v>113050, Voltaireschule Gesamtschulcampus mit gymnasialem Bildungsgang </c:v>
                </c:pt>
                <c:pt idx="6">
                  <c:v>120819, Hermann-von-Helmholtz-Gymnasium Europaschule </c:v>
                </c:pt>
                <c:pt idx="7">
                  <c:v>120868, Einstein-Gymnasium Potsdam  </c:v>
                </c:pt>
                <c:pt idx="8">
                  <c:v>130734, Käthe-Kollwitz-Oberschule  </c:v>
                </c:pt>
                <c:pt idx="9">
                  <c:v>112975, Gesamtschule "Peter Joseph Lenné"  </c:v>
                </c:pt>
                <c:pt idx="10">
                  <c:v>113001, Oberschule Theodor Fontane mit Primarstufe </c:v>
                </c:pt>
                <c:pt idx="11">
                  <c:v>113049, Friedrich-Wilhelm-von-Steuben-Gesamtschule  </c:v>
                </c:pt>
                <c:pt idx="12">
                  <c:v>113451, Gesamtschule Am Schilfhof  </c:v>
                </c:pt>
                <c:pt idx="13">
                  <c:v>120790, Humboldt-Gymnasium  </c:v>
                </c:pt>
                <c:pt idx="14">
                  <c:v>120820, Leibniz-Gymnasium Potsdam  </c:v>
                </c:pt>
                <c:pt idx="15">
                  <c:v>121307, Bertha-von-Suttner-Gymnasium Babelsberg  </c:v>
                </c:pt>
                <c:pt idx="16">
                  <c:v>150010, Schulzentrum am Stern  </c:v>
                </c:pt>
                <c:pt idx="17">
                  <c:v>Gesamt</c:v>
                </c:pt>
              </c:strCache>
            </c:strRef>
          </c:cat>
          <c:val>
            <c:numRef>
              <c:f>'23 24 Anwahlverhalten'!$E$4:$E$20</c:f>
              <c:numCache>
                <c:formatCode>General</c:formatCode>
                <c:ptCount val="17"/>
                <c:pt idx="0">
                  <c:v>83.75</c:v>
                </c:pt>
                <c:pt idx="1">
                  <c:v>68.34</c:v>
                </c:pt>
                <c:pt idx="2">
                  <c:v>0</c:v>
                </c:pt>
                <c:pt idx="3">
                  <c:v>0</c:v>
                </c:pt>
                <c:pt idx="4">
                  <c:v>50</c:v>
                </c:pt>
                <c:pt idx="5">
                  <c:v>43.339999999999996</c:v>
                </c:pt>
                <c:pt idx="6">
                  <c:v>0</c:v>
                </c:pt>
                <c:pt idx="7">
                  <c:v>0</c:v>
                </c:pt>
                <c:pt idx="8">
                  <c:v>50</c:v>
                </c:pt>
                <c:pt idx="9">
                  <c:v>68.34</c:v>
                </c:pt>
                <c:pt idx="10">
                  <c:v>50</c:v>
                </c:pt>
                <c:pt idx="11">
                  <c:v>70</c:v>
                </c:pt>
                <c:pt idx="12">
                  <c:v>90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78-4BCD-A761-6AB0DA7F8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005746664"/>
        <c:axId val="1005752424"/>
      </c:barChart>
      <c:catAx>
        <c:axId val="10057466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1005752424"/>
        <c:crosses val="autoZero"/>
        <c:auto val="1"/>
        <c:lblAlgn val="ctr"/>
        <c:lblOffset val="100"/>
        <c:noMultiLvlLbl val="0"/>
      </c:catAx>
      <c:valAx>
        <c:axId val="1005752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100574666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plotArea>
      <c:layout>
        <c:manualLayout>
          <c:layoutTarget val="inner"/>
          <c:xMode val="edge"/>
          <c:yMode val="edge"/>
          <c:x val="0.3380787284211183"/>
          <c:y val="6.2476714673120957E-2"/>
          <c:w val="0.64501954126643024"/>
          <c:h val="0.7971121468987499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'23 24 AHR'!$E$25</c:f>
              <c:strCache>
                <c:ptCount val="1"/>
                <c:pt idx="0">
                  <c:v>Kapazität 
AHR (A) 2022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'23 24 AHR'!$A$26:$A$43</c:f>
              <c:strCache>
                <c:ptCount val="18"/>
                <c:pt idx="0">
                  <c:v>112975, Gesamtschule "Peter Joseph Lenné"  </c:v>
                </c:pt>
                <c:pt idx="1">
                  <c:v>113049, Friedrich-Wilhelm-von-Steuben-Gesamtschule  </c:v>
                </c:pt>
                <c:pt idx="2">
                  <c:v>113050, Voltaireschule Gesamtschulcampus mit gymnasialem Bildungsgang </c:v>
                </c:pt>
                <c:pt idx="3">
                  <c:v>113426, Leonardo-da-Vinci-Gesamtschule  </c:v>
                </c:pt>
                <c:pt idx="4">
                  <c:v>113451, Gesamtschule Am Schilfhof  </c:v>
                </c:pt>
                <c:pt idx="5">
                  <c:v>160064, Schule am Schloss  </c:v>
                </c:pt>
                <c:pt idx="6">
                  <c:v>150010, Schulzentrum am Stern  </c:v>
                </c:pt>
                <c:pt idx="7">
                  <c:v>120790, Humboldt-Gymnasium  </c:v>
                </c:pt>
                <c:pt idx="8">
                  <c:v>120819, Hermann-von-Helmholtz-Gymnasium Europaschule </c:v>
                </c:pt>
                <c:pt idx="9">
                  <c:v>120820, Leibniz-Gymnasium Potsdam  </c:v>
                </c:pt>
                <c:pt idx="10">
                  <c:v>120868, Einstein-Gymnasium Potsdam  </c:v>
                </c:pt>
                <c:pt idx="11">
                  <c:v>121307, Bertha-von-Suttner-Gymnasium Babelsberg  </c:v>
                </c:pt>
                <c:pt idx="12">
                  <c:v>121356, Hannah-Arendt-Gymnasium  </c:v>
                </c:pt>
                <c:pt idx="13">
                  <c:v>121381, Gymnasium Potsdam Pappelallee/Reiherweg  </c:v>
                </c:pt>
                <c:pt idx="14">
                  <c:v># offen Gymnasium Brunnenviertel</c:v>
                </c:pt>
                <c:pt idx="15">
                  <c:v>112963, Montessori-Oberschule mit Primarstufe </c:v>
                </c:pt>
                <c:pt idx="16">
                  <c:v>113001, Oberschule Theodor Fontane mit Primarstufe </c:v>
                </c:pt>
                <c:pt idx="17">
                  <c:v>130734, Käthe-Kollwitz-Oberschule  </c:v>
                </c:pt>
              </c:strCache>
            </c:strRef>
          </c:cat>
          <c:val>
            <c:numRef>
              <c:f>'23 24 AHR'!$E$26:$E$43</c:f>
              <c:numCache>
                <c:formatCode>General</c:formatCode>
                <c:ptCount val="18"/>
                <c:pt idx="0">
                  <c:v>33.660000000000004</c:v>
                </c:pt>
                <c:pt idx="1">
                  <c:v>33</c:v>
                </c:pt>
                <c:pt idx="2">
                  <c:v>33.660000000000004</c:v>
                </c:pt>
                <c:pt idx="3">
                  <c:v>41.25</c:v>
                </c:pt>
                <c:pt idx="4">
                  <c:v>42.9</c:v>
                </c:pt>
                <c:pt idx="5">
                  <c:v>33.660000000000004</c:v>
                </c:pt>
                <c:pt idx="6">
                  <c:v>33</c:v>
                </c:pt>
                <c:pt idx="7">
                  <c:v>112</c:v>
                </c:pt>
                <c:pt idx="8">
                  <c:v>84</c:v>
                </c:pt>
                <c:pt idx="9">
                  <c:v>112</c:v>
                </c:pt>
                <c:pt idx="10">
                  <c:v>140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0</c:v>
                </c:pt>
                <c:pt idx="15">
                  <c:v>16.5</c:v>
                </c:pt>
                <c:pt idx="16">
                  <c:v>15</c:v>
                </c:pt>
                <c:pt idx="1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83-4DA2-801A-6EDEB2CC3EC8}"/>
            </c:ext>
          </c:extLst>
        </c:ser>
        <c:ser>
          <c:idx val="1"/>
          <c:order val="1"/>
          <c:tx>
            <c:strRef>
              <c:f>'23 24 AHR'!$I$25</c:f>
              <c:strCache>
                <c:ptCount val="1"/>
                <c:pt idx="0">
                  <c:v>Kapazität 
AHR (A) 2023</c:v>
                </c:pt>
              </c:strCache>
            </c:strRef>
          </c:tx>
          <c:spPr>
            <a:solidFill>
              <a:srgbClr val="00FFFF"/>
            </a:solidFill>
            <a:ln>
              <a:solidFill>
                <a:srgbClr val="00FFFF"/>
              </a:solidFill>
            </a:ln>
            <a:effectLst/>
          </c:spPr>
          <c:invertIfNegative val="0"/>
          <c:cat>
            <c:strRef>
              <c:f>'23 24 AHR'!$A$26:$A$43</c:f>
              <c:strCache>
                <c:ptCount val="18"/>
                <c:pt idx="0">
                  <c:v>112975, Gesamtschule "Peter Joseph Lenné"  </c:v>
                </c:pt>
                <c:pt idx="1">
                  <c:v>113049, Friedrich-Wilhelm-von-Steuben-Gesamtschule  </c:v>
                </c:pt>
                <c:pt idx="2">
                  <c:v>113050, Voltaireschule Gesamtschulcampus mit gymnasialem Bildungsgang </c:v>
                </c:pt>
                <c:pt idx="3">
                  <c:v>113426, Leonardo-da-Vinci-Gesamtschule  </c:v>
                </c:pt>
                <c:pt idx="4">
                  <c:v>113451, Gesamtschule Am Schilfhof  </c:v>
                </c:pt>
                <c:pt idx="5">
                  <c:v>160064, Schule am Schloss  </c:v>
                </c:pt>
                <c:pt idx="6">
                  <c:v>150010, Schulzentrum am Stern  </c:v>
                </c:pt>
                <c:pt idx="7">
                  <c:v>120790, Humboldt-Gymnasium  </c:v>
                </c:pt>
                <c:pt idx="8">
                  <c:v>120819, Hermann-von-Helmholtz-Gymnasium Europaschule </c:v>
                </c:pt>
                <c:pt idx="9">
                  <c:v>120820, Leibniz-Gymnasium Potsdam  </c:v>
                </c:pt>
                <c:pt idx="10">
                  <c:v>120868, Einstein-Gymnasium Potsdam  </c:v>
                </c:pt>
                <c:pt idx="11">
                  <c:v>121307, Bertha-von-Suttner-Gymnasium Babelsberg  </c:v>
                </c:pt>
                <c:pt idx="12">
                  <c:v>121356, Hannah-Arendt-Gymnasium  </c:v>
                </c:pt>
                <c:pt idx="13">
                  <c:v>121381, Gymnasium Potsdam Pappelallee/Reiherweg  </c:v>
                </c:pt>
                <c:pt idx="14">
                  <c:v># offen Gymnasium Brunnenviertel</c:v>
                </c:pt>
                <c:pt idx="15">
                  <c:v>112963, Montessori-Oberschule mit Primarstufe </c:v>
                </c:pt>
                <c:pt idx="16">
                  <c:v>113001, Oberschule Theodor Fontane mit Primarstufe </c:v>
                </c:pt>
                <c:pt idx="17">
                  <c:v>130734, Käthe-Kollwitz-Oberschule  </c:v>
                </c:pt>
              </c:strCache>
            </c:strRef>
          </c:cat>
          <c:val>
            <c:numRef>
              <c:f>'23 24 AHR'!$I$26:$I$43</c:f>
              <c:numCache>
                <c:formatCode>General</c:formatCode>
                <c:ptCount val="18"/>
                <c:pt idx="0">
                  <c:v>33.660000000000004</c:v>
                </c:pt>
                <c:pt idx="1">
                  <c:v>33</c:v>
                </c:pt>
                <c:pt idx="2">
                  <c:v>33.660000000000004</c:v>
                </c:pt>
                <c:pt idx="3">
                  <c:v>41.25</c:v>
                </c:pt>
                <c:pt idx="4">
                  <c:v>42.9</c:v>
                </c:pt>
                <c:pt idx="5">
                  <c:v>33.660000000000004</c:v>
                </c:pt>
                <c:pt idx="6">
                  <c:v>33</c:v>
                </c:pt>
                <c:pt idx="7">
                  <c:v>112</c:v>
                </c:pt>
                <c:pt idx="8">
                  <c:v>84</c:v>
                </c:pt>
                <c:pt idx="9">
                  <c:v>112</c:v>
                </c:pt>
                <c:pt idx="10">
                  <c:v>112</c:v>
                </c:pt>
                <c:pt idx="11">
                  <c:v>112</c:v>
                </c:pt>
                <c:pt idx="12">
                  <c:v>112</c:v>
                </c:pt>
                <c:pt idx="13">
                  <c:v>112</c:v>
                </c:pt>
                <c:pt idx="14">
                  <c:v>0</c:v>
                </c:pt>
                <c:pt idx="15">
                  <c:v>16.5</c:v>
                </c:pt>
                <c:pt idx="16">
                  <c:v>15</c:v>
                </c:pt>
                <c:pt idx="1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83-4DA2-801A-6EDEB2CC3EC8}"/>
            </c:ext>
          </c:extLst>
        </c:ser>
        <c:ser>
          <c:idx val="2"/>
          <c:order val="2"/>
          <c:tx>
            <c:strRef>
              <c:f>'23 24 AHR'!$N$25</c:f>
              <c:strCache>
                <c:ptCount val="1"/>
                <c:pt idx="0">
                  <c:v>Kapazität 
AHR (A) 2024</c:v>
                </c:pt>
              </c:strCache>
            </c:strRef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cat>
            <c:strRef>
              <c:f>'23 24 AHR'!$A$26:$A$43</c:f>
              <c:strCache>
                <c:ptCount val="18"/>
                <c:pt idx="0">
                  <c:v>112975, Gesamtschule "Peter Joseph Lenné"  </c:v>
                </c:pt>
                <c:pt idx="1">
                  <c:v>113049, Friedrich-Wilhelm-von-Steuben-Gesamtschule  </c:v>
                </c:pt>
                <c:pt idx="2">
                  <c:v>113050, Voltaireschule Gesamtschulcampus mit gymnasialem Bildungsgang </c:v>
                </c:pt>
                <c:pt idx="3">
                  <c:v>113426, Leonardo-da-Vinci-Gesamtschule  </c:v>
                </c:pt>
                <c:pt idx="4">
                  <c:v>113451, Gesamtschule Am Schilfhof  </c:v>
                </c:pt>
                <c:pt idx="5">
                  <c:v>160064, Schule am Schloss  </c:v>
                </c:pt>
                <c:pt idx="6">
                  <c:v>150010, Schulzentrum am Stern  </c:v>
                </c:pt>
                <c:pt idx="7">
                  <c:v>120790, Humboldt-Gymnasium  </c:v>
                </c:pt>
                <c:pt idx="8">
                  <c:v>120819, Hermann-von-Helmholtz-Gymnasium Europaschule </c:v>
                </c:pt>
                <c:pt idx="9">
                  <c:v>120820, Leibniz-Gymnasium Potsdam  </c:v>
                </c:pt>
                <c:pt idx="10">
                  <c:v>120868, Einstein-Gymnasium Potsdam  </c:v>
                </c:pt>
                <c:pt idx="11">
                  <c:v>121307, Bertha-von-Suttner-Gymnasium Babelsberg  </c:v>
                </c:pt>
                <c:pt idx="12">
                  <c:v>121356, Hannah-Arendt-Gymnasium  </c:v>
                </c:pt>
                <c:pt idx="13">
                  <c:v>121381, Gymnasium Potsdam Pappelallee/Reiherweg  </c:v>
                </c:pt>
                <c:pt idx="14">
                  <c:v># offen Gymnasium Brunnenviertel</c:v>
                </c:pt>
                <c:pt idx="15">
                  <c:v>112963, Montessori-Oberschule mit Primarstufe </c:v>
                </c:pt>
                <c:pt idx="16">
                  <c:v>113001, Oberschule Theodor Fontane mit Primarstufe </c:v>
                </c:pt>
                <c:pt idx="17">
                  <c:v>130734, Käthe-Kollwitz-Oberschule  </c:v>
                </c:pt>
              </c:strCache>
            </c:strRef>
          </c:cat>
          <c:val>
            <c:numRef>
              <c:f>'23 24 AHR'!$N$26:$N$43</c:f>
              <c:numCache>
                <c:formatCode>General</c:formatCode>
                <c:ptCount val="18"/>
                <c:pt idx="0">
                  <c:v>33.660000000000004</c:v>
                </c:pt>
                <c:pt idx="1">
                  <c:v>33</c:v>
                </c:pt>
                <c:pt idx="2">
                  <c:v>33.660000000000004</c:v>
                </c:pt>
                <c:pt idx="3">
                  <c:v>41.25</c:v>
                </c:pt>
                <c:pt idx="4">
                  <c:v>42.9</c:v>
                </c:pt>
                <c:pt idx="5">
                  <c:v>33.660000000000004</c:v>
                </c:pt>
                <c:pt idx="6">
                  <c:v>33</c:v>
                </c:pt>
                <c:pt idx="7">
                  <c:v>84</c:v>
                </c:pt>
                <c:pt idx="8">
                  <c:v>112</c:v>
                </c:pt>
                <c:pt idx="9">
                  <c:v>112</c:v>
                </c:pt>
                <c:pt idx="10">
                  <c:v>112</c:v>
                </c:pt>
                <c:pt idx="11">
                  <c:v>84</c:v>
                </c:pt>
                <c:pt idx="12">
                  <c:v>84</c:v>
                </c:pt>
                <c:pt idx="13">
                  <c:v>112</c:v>
                </c:pt>
                <c:pt idx="14">
                  <c:v>84</c:v>
                </c:pt>
                <c:pt idx="15">
                  <c:v>16.5</c:v>
                </c:pt>
                <c:pt idx="16">
                  <c:v>15</c:v>
                </c:pt>
                <c:pt idx="1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83-4DA2-801A-6EDEB2CC3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49838312"/>
        <c:axId val="349838672"/>
      </c:barChart>
      <c:catAx>
        <c:axId val="3498383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349838672"/>
        <c:crosses val="autoZero"/>
        <c:auto val="1"/>
        <c:lblAlgn val="ctr"/>
        <c:lblOffset val="100"/>
        <c:noMultiLvlLbl val="0"/>
      </c:catAx>
      <c:valAx>
        <c:axId val="3498386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349838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'23 24 AHR'!$E$3</c:f>
              <c:strCache>
                <c:ptCount val="1"/>
                <c:pt idx="0">
                  <c:v>Kapazität AHR (A)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'23 24 AHR'!$A$4:$A$20</c:f>
              <c:strCache>
                <c:ptCount val="3"/>
                <c:pt idx="0">
                  <c:v>130734, Käthe-Kollwitz-Oberschule  </c:v>
                </c:pt>
                <c:pt idx="1">
                  <c:v>113001, Oberschule Theodor Fontane mit Primarstufe </c:v>
                </c:pt>
                <c:pt idx="2">
                  <c:v>112963, Montessori-Oberschule mit Primarstufe </c:v>
                </c:pt>
              </c:strCache>
            </c:strRef>
          </c:cat>
          <c:val>
            <c:numRef>
              <c:f>'23 24 AHR'!$E$4:$E$20</c:f>
              <c:numCache>
                <c:formatCode>General</c:formatCode>
                <c:ptCount val="3"/>
                <c:pt idx="0">
                  <c:v>16</c:v>
                </c:pt>
                <c:pt idx="1">
                  <c:v>16</c:v>
                </c:pt>
                <c:pt idx="2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A2-4A61-85DB-93A6162216CE}"/>
            </c:ext>
          </c:extLst>
        </c:ser>
        <c:ser>
          <c:idx val="1"/>
          <c:order val="1"/>
          <c:tx>
            <c:strRef>
              <c:f>'23 24 AHR'!$K$3</c:f>
              <c:strCache>
                <c:ptCount val="1"/>
                <c:pt idx="0">
                  <c:v>Anwahl AHR (N1)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'23 24 AHR'!$A$4:$A$20</c:f>
              <c:strCache>
                <c:ptCount val="3"/>
                <c:pt idx="0">
                  <c:v>130734, Käthe-Kollwitz-Oberschule  </c:v>
                </c:pt>
                <c:pt idx="1">
                  <c:v>113001, Oberschule Theodor Fontane mit Primarstufe </c:v>
                </c:pt>
                <c:pt idx="2">
                  <c:v>112963, Montessori-Oberschule mit Primarstufe </c:v>
                </c:pt>
              </c:strCache>
            </c:strRef>
          </c:cat>
          <c:val>
            <c:numRef>
              <c:f>'23 24 AHR'!$K$4:$K$20</c:f>
              <c:numCache>
                <c:formatCode>General</c:formatCode>
                <c:ptCount val="3"/>
                <c:pt idx="0">
                  <c:v>1</c:v>
                </c:pt>
                <c:pt idx="1">
                  <c:v>3</c:v>
                </c:pt>
                <c:pt idx="2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A2-4A61-85DB-93A616221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005745584"/>
        <c:axId val="1005745944"/>
      </c:barChart>
      <c:catAx>
        <c:axId val="1005745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1005745944"/>
        <c:crosses val="autoZero"/>
        <c:auto val="1"/>
        <c:lblAlgn val="ctr"/>
        <c:lblOffset val="100"/>
        <c:noMultiLvlLbl val="0"/>
      </c:catAx>
      <c:valAx>
        <c:axId val="1005745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100574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'23 24 AHR'!$O$3</c:f>
              <c:strCache>
                <c:ptCount val="1"/>
                <c:pt idx="0">
                  <c:v>EBR/FOR (Ü1)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'23 24 AHR'!$A$4:$A$21</c:f>
              <c:strCache>
                <c:ptCount val="4"/>
                <c:pt idx="0">
                  <c:v>130734, Käthe-Kollwitz-Oberschule  </c:v>
                </c:pt>
                <c:pt idx="1">
                  <c:v>113001, Oberschule Theodor Fontane mit Primarstufe </c:v>
                </c:pt>
                <c:pt idx="2">
                  <c:v>112963, Montessori-Oberschule mit Primarstufe </c:v>
                </c:pt>
                <c:pt idx="3">
                  <c:v>Gesamt</c:v>
                </c:pt>
              </c:strCache>
            </c:strRef>
          </c:cat>
          <c:val>
            <c:numRef>
              <c:f>'23 24 AHR'!$O$4:$O$21</c:f>
              <c:numCache>
                <c:formatCode>General</c:formatCode>
                <c:ptCount val="4"/>
                <c:pt idx="0">
                  <c:v>19</c:v>
                </c:pt>
                <c:pt idx="1">
                  <c:v>14</c:v>
                </c:pt>
                <c:pt idx="2">
                  <c:v>4</c:v>
                </c:pt>
                <c:pt idx="3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7E-46D2-8638-E1B8F452E80C}"/>
            </c:ext>
          </c:extLst>
        </c:ser>
        <c:ser>
          <c:idx val="1"/>
          <c:order val="1"/>
          <c:tx>
            <c:strRef>
              <c:f>'23 24 AHR'!$P$3</c:f>
              <c:strCache>
                <c:ptCount val="1"/>
                <c:pt idx="0">
                  <c:v>AHR Über-/Unternachfrage(Ü1)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'23 24 AHR'!$A$4:$A$21</c:f>
              <c:strCache>
                <c:ptCount val="4"/>
                <c:pt idx="0">
                  <c:v>130734, Käthe-Kollwitz-Oberschule  </c:v>
                </c:pt>
                <c:pt idx="1">
                  <c:v>113001, Oberschule Theodor Fontane mit Primarstufe </c:v>
                </c:pt>
                <c:pt idx="2">
                  <c:v>112963, Montessori-Oberschule mit Primarstufe </c:v>
                </c:pt>
                <c:pt idx="3">
                  <c:v>Gesamt</c:v>
                </c:pt>
              </c:strCache>
            </c:strRef>
          </c:cat>
          <c:val>
            <c:numRef>
              <c:f>'23 24 AHR'!$P$4:$P$21</c:f>
              <c:numCache>
                <c:formatCode>General</c:formatCode>
                <c:ptCount val="4"/>
                <c:pt idx="0">
                  <c:v>15</c:v>
                </c:pt>
                <c:pt idx="1">
                  <c:v>13</c:v>
                </c:pt>
                <c:pt idx="2">
                  <c:v>-3</c:v>
                </c:pt>
                <c:pt idx="3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7E-46D2-8638-E1B8F452E8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02210120"/>
        <c:axId val="802206160"/>
      </c:barChart>
      <c:catAx>
        <c:axId val="802210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802206160"/>
        <c:crosses val="autoZero"/>
        <c:auto val="1"/>
        <c:lblAlgn val="ctr"/>
        <c:lblOffset val="100"/>
        <c:noMultiLvlLbl val="0"/>
      </c:catAx>
      <c:valAx>
        <c:axId val="802206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LID4096"/>
          </a:p>
        </c:txPr>
        <c:crossAx val="802210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259289</xdr:colOff>
      <xdr:row>46</xdr:row>
      <xdr:rowOff>110065</xdr:rowOff>
    </xdr:from>
    <xdr:to>
      <xdr:col>23</xdr:col>
      <xdr:colOff>560917</xdr:colOff>
      <xdr:row>71</xdr:row>
      <xdr:rowOff>148166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F51922A-F436-97C4-3D63-74E14E42F0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539749</xdr:colOff>
      <xdr:row>64</xdr:row>
      <xdr:rowOff>25400</xdr:rowOff>
    </xdr:from>
    <xdr:to>
      <xdr:col>11</xdr:col>
      <xdr:colOff>201081</xdr:colOff>
      <xdr:row>94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FE13DD-6265-C2B9-6232-F525118FA2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2505075</xdr:colOff>
      <xdr:row>44</xdr:row>
      <xdr:rowOff>161925</xdr:rowOff>
    </xdr:from>
    <xdr:to>
      <xdr:col>11</xdr:col>
      <xdr:colOff>828674</xdr:colOff>
      <xdr:row>73</xdr:row>
      <xdr:rowOff>133349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4A2B5667-1E54-DC7E-AA5E-68D65F4097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1202530</xdr:colOff>
      <xdr:row>35</xdr:row>
      <xdr:rowOff>122633</xdr:rowOff>
    </xdr:from>
    <xdr:to>
      <xdr:col>14</xdr:col>
      <xdr:colOff>916780</xdr:colOff>
      <xdr:row>67</xdr:row>
      <xdr:rowOff>35717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3DA44D-63C0-895B-4CB5-93204CC8E51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797718</xdr:colOff>
      <xdr:row>22</xdr:row>
      <xdr:rowOff>202406</xdr:rowOff>
    </xdr:from>
    <xdr:to>
      <xdr:col>20</xdr:col>
      <xdr:colOff>750093</xdr:colOff>
      <xdr:row>48</xdr:row>
      <xdr:rowOff>175021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23E418D-64DF-DC96-F718-9831BCC046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chmitt-Knauer, Walter (DE)" refreshedDate="45268.512883796298" createdVersion="8" refreshedVersion="8" minRefreshableVersion="3" recordCount="17" xr:uid="{00000000-000A-0000-FFFF-FFFF00000000}">
  <cacheSource type="worksheet">
    <worksheetSource ref="A3:R20" sheet="23 24 Anwahlverhalten"/>
  </cacheSource>
  <cacheFields count="18">
    <cacheField name="Schule" numFmtId="0">
      <sharedItems count="17">
        <s v="113426, Leonardo-da-Vinci-Gesamtschule  "/>
        <s v="160064, Schule am Schloss  "/>
        <s v="121356, Hannah-Arendt-Gymnasium  "/>
        <s v="121381, Gymnasium Potsdam Pappelallee/Reiherweg  "/>
        <s v="112963, Montessori-Oberschule mit Primarstufe "/>
        <s v="113050, Voltaireschule Gesamtschulcampus mit gymnasialem Bildungsgang "/>
        <s v="120819, Hermann-von-Helmholtz-Gymnasium Europaschule "/>
        <s v="120868, Einstein-Gymnasium Potsdam  "/>
        <s v="130734, Käthe-Kollwitz-Oberschule  "/>
        <s v="112975, Gesamtschule &quot;Peter Joseph Lenné&quot;  "/>
        <s v="113001, Oberschule Theodor Fontane mit Primarstufe "/>
        <s v="113049, Friedrich-Wilhelm-von-Steuben-Gesamtschule  "/>
        <s v="113451, Gesamtschule Am Schilfhof  "/>
        <s v="120790, Humboldt-Gymnasium  "/>
        <s v="120820, Leibniz-Gymnasium Potsdam  "/>
        <s v="121307, Bertha-von-Suttner-Gymnasium Babelsberg  "/>
        <s v="150010, Schulzentrum am Stern  "/>
      </sharedItems>
    </cacheField>
    <cacheField name="Obergebiete" numFmtId="0">
      <sharedItems count="7">
        <s v="NW"/>
        <s v="C"/>
        <s v="SO  "/>
        <s v="SO   " u="1"/>
        <s v="NW-A" u="1"/>
        <s v="SO" u="1"/>
        <s v="A" u="1"/>
      </sharedItems>
    </cacheField>
    <cacheField name="Untergebiete" numFmtId="0">
      <sharedItems/>
    </cacheField>
    <cacheField name="Kurzbezeichnung der Schulform" numFmtId="0">
      <sharedItems count="3">
        <s v="GS"/>
        <s v="GY"/>
        <s v="OS"/>
      </sharedItems>
    </cacheField>
    <cacheField name="Kapazität EBR/FOR (A)" numFmtId="166">
      <sharedItems containsSemiMixedTypes="0" containsString="0" containsNumber="1" minValue="0" maxValue="87.1"/>
    </cacheField>
    <cacheField name="AHR (A)" numFmtId="166">
      <sharedItems containsSemiMixedTypes="0" containsString="0" containsNumber="1" minValue="0" maxValue="112"/>
    </cacheField>
    <cacheField name="Summe" numFmtId="166">
      <sharedItems containsSemiMixedTypes="0" containsString="0" containsNumber="1" containsInteger="1" minValue="50" maxValue="130"/>
    </cacheField>
    <cacheField name="Aufnahme 14SEP23" numFmtId="166">
      <sharedItems containsSemiMixedTypes="0" containsString="0" containsNumber="1" containsInteger="1" minValue="43" maxValue="125"/>
    </cacheField>
    <cacheField name="Frei Plätze" numFmtId="166">
      <sharedItems containsSemiMixedTypes="0" containsString="0" containsNumber="1" containsInteger="1" minValue="-2" maxValue="14"/>
    </cacheField>
    <cacheField name="EBR (N1)" numFmtId="166">
      <sharedItems containsSemiMixedTypes="0" containsString="0" containsNumber="1" containsInteger="1" minValue="0" maxValue="17"/>
    </cacheField>
    <cacheField name="FOR (N1)" numFmtId="166">
      <sharedItems containsSemiMixedTypes="0" containsString="0" containsNumber="1" containsInteger="1" minValue="0" maxValue="94"/>
    </cacheField>
    <cacheField name="AHR (N1)" numFmtId="166">
      <sharedItems containsSemiMixedTypes="0" containsString="0" containsNumber="1" containsInteger="1" minValue="1" maxValue="185"/>
    </cacheField>
    <cacheField name="Sonstige (N1)" numFmtId="166">
      <sharedItems containsString="0" containsBlank="1" containsNumber="1" containsInteger="1" minValue="1" maxValue="5"/>
    </cacheField>
    <cacheField name="Anwahl EBR/FOR(N1)" numFmtId="166">
      <sharedItems containsSemiMixedTypes="0" containsString="0" containsNumber="1" containsInteger="1" minValue="0" maxValue="102"/>
    </cacheField>
    <cacheField name="Summe (N1)" numFmtId="166">
      <sharedItems containsSemiMixedTypes="0" containsString="0" containsNumber="1" containsInteger="1" minValue="16" maxValue="209"/>
    </cacheField>
    <cacheField name="EBR/FOR Über-/Unternachfrage (Ü1)" numFmtId="166">
      <sharedItems containsSemiMixedTypes="0" containsString="0" containsNumber="1" minValue="-35.660000000000004" maxValue="35"/>
    </cacheField>
    <cacheField name="AHR Über-/Unternachfrage (Ü1)" numFmtId="166">
      <sharedItems containsSemiMixedTypes="0" containsString="0" containsNumber="1" minValue="-73" maxValue="29"/>
    </cacheField>
    <cacheField name="Gesamt (Ü1)" numFmtId="166">
      <sharedItems containsSemiMixedTypes="0" containsString="0" containsNumber="1" minValue="-84" maxValue="6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">
  <r>
    <x v="0"/>
    <x v="0"/>
    <s v="NW-A"/>
    <x v="0"/>
    <n v="83.75"/>
    <n v="41.25"/>
    <n v="125"/>
    <n v="114"/>
    <n v="11"/>
    <n v="8"/>
    <n v="94"/>
    <n v="104"/>
    <n v="3"/>
    <n v="102"/>
    <n v="209"/>
    <n v="-21.25"/>
    <n v="-62.75"/>
    <n v="-84"/>
  </r>
  <r>
    <x v="1"/>
    <x v="0"/>
    <s v="NW-A"/>
    <x v="0"/>
    <n v="68.34"/>
    <n v="33.660000000000004"/>
    <n v="102"/>
    <n v="100"/>
    <n v="2"/>
    <n v="1"/>
    <n v="35"/>
    <n v="12"/>
    <n v="2"/>
    <n v="36"/>
    <n v="50"/>
    <n v="30.340000000000003"/>
    <n v="21.660000000000004"/>
    <n v="52.000000000000007"/>
  </r>
  <r>
    <x v="2"/>
    <x v="0"/>
    <s v="NW-A"/>
    <x v="1"/>
    <n v="0"/>
    <n v="112"/>
    <n v="112"/>
    <n v="114"/>
    <n v="-2"/>
    <n v="0"/>
    <n v="0"/>
    <n v="95"/>
    <m/>
    <n v="0"/>
    <n v="95"/>
    <n v="0"/>
    <n v="17"/>
    <n v="17"/>
  </r>
  <r>
    <x v="3"/>
    <x v="0"/>
    <s v="NW-A"/>
    <x v="1"/>
    <n v="0"/>
    <n v="112"/>
    <n v="112"/>
    <n v="112"/>
    <n v="0"/>
    <n v="0"/>
    <n v="3"/>
    <n v="154"/>
    <m/>
    <n v="3"/>
    <n v="157"/>
    <n v="-3"/>
    <n v="-42"/>
    <n v="-45"/>
  </r>
  <r>
    <x v="4"/>
    <x v="1"/>
    <s v="NW-C"/>
    <x v="2"/>
    <n v="50"/>
    <n v="0"/>
    <n v="50"/>
    <n v="45"/>
    <n v="5"/>
    <n v="4"/>
    <n v="26"/>
    <n v="19"/>
    <m/>
    <n v="30"/>
    <n v="49"/>
    <n v="20"/>
    <n v="-19"/>
    <n v="1"/>
  </r>
  <r>
    <x v="5"/>
    <x v="1"/>
    <s v="NW-C"/>
    <x v="0"/>
    <n v="40.339999999999996"/>
    <n v="61.660000000000004"/>
    <n v="102"/>
    <n v="88"/>
    <n v="14"/>
    <n v="5"/>
    <n v="70"/>
    <n v="86"/>
    <n v="1"/>
    <n v="75"/>
    <n v="162"/>
    <n v="-35.660000000000004"/>
    <n v="-24.339999999999996"/>
    <n v="-60"/>
  </r>
  <r>
    <x v="6"/>
    <x v="1"/>
    <s v="NW-C"/>
    <x v="1"/>
    <n v="0"/>
    <n v="84"/>
    <n v="84"/>
    <n v="85"/>
    <n v="-1"/>
    <n v="0"/>
    <n v="1"/>
    <n v="89"/>
    <m/>
    <n v="1"/>
    <n v="90"/>
    <n v="-1"/>
    <n v="-5"/>
    <n v="-6"/>
  </r>
  <r>
    <x v="7"/>
    <x v="1"/>
    <s v="NW-C"/>
    <x v="1"/>
    <n v="0"/>
    <n v="112"/>
    <n v="112"/>
    <n v="112"/>
    <n v="0"/>
    <n v="0"/>
    <n v="3"/>
    <n v="105"/>
    <m/>
    <n v="3"/>
    <n v="108"/>
    <n v="-3"/>
    <n v="7"/>
    <n v="4"/>
  </r>
  <r>
    <x v="8"/>
    <x v="1"/>
    <s v="NW-C"/>
    <x v="2"/>
    <n v="50"/>
    <n v="0"/>
    <n v="50"/>
    <n v="50"/>
    <n v="0"/>
    <n v="8"/>
    <n v="2"/>
    <n v="1"/>
    <n v="5"/>
    <n v="10"/>
    <n v="16"/>
    <n v="35"/>
    <n v="-1"/>
    <n v="34"/>
  </r>
  <r>
    <x v="9"/>
    <x v="1"/>
    <s v="SO -C"/>
    <x v="0"/>
    <n v="68.34"/>
    <n v="33.660000000000004"/>
    <n v="102"/>
    <n v="96"/>
    <n v="6"/>
    <n v="6"/>
    <n v="55"/>
    <n v="19"/>
    <n v="2"/>
    <n v="61"/>
    <n v="82"/>
    <n v="5.3400000000000034"/>
    <n v="14.660000000000004"/>
    <n v="20.000000000000007"/>
  </r>
  <r>
    <x v="10"/>
    <x v="2"/>
    <s v="SO-A"/>
    <x v="2"/>
    <n v="50"/>
    <n v="0"/>
    <n v="50"/>
    <n v="43"/>
    <n v="7"/>
    <n v="10"/>
    <n v="10"/>
    <n v="3"/>
    <m/>
    <n v="20"/>
    <n v="23"/>
    <n v="30"/>
    <n v="-3"/>
    <n v="27"/>
  </r>
  <r>
    <x v="11"/>
    <x v="2"/>
    <s v="SO-A"/>
    <x v="0"/>
    <n v="67"/>
    <n v="33"/>
    <n v="100"/>
    <n v="87"/>
    <n v="13"/>
    <n v="8"/>
    <n v="26"/>
    <n v="4"/>
    <n v="1"/>
    <n v="34"/>
    <n v="39"/>
    <n v="32"/>
    <n v="29"/>
    <n v="61"/>
  </r>
  <r>
    <x v="12"/>
    <x v="2"/>
    <s v="SO-A"/>
    <x v="0"/>
    <n v="87.1"/>
    <n v="42.9"/>
    <n v="130"/>
    <n v="125"/>
    <n v="5"/>
    <n v="14"/>
    <n v="53"/>
    <n v="25"/>
    <n v="2"/>
    <n v="67"/>
    <n v="94"/>
    <n v="18.099999999999994"/>
    <n v="17.899999999999999"/>
    <n v="35.999999999999993"/>
  </r>
  <r>
    <x v="13"/>
    <x v="2"/>
    <s v="SO-A"/>
    <x v="1"/>
    <n v="0"/>
    <n v="112"/>
    <n v="112"/>
    <n v="110"/>
    <n v="2"/>
    <n v="0"/>
    <n v="1"/>
    <n v="185"/>
    <m/>
    <n v="1"/>
    <n v="186"/>
    <n v="-1"/>
    <n v="-73"/>
    <n v="-74"/>
  </r>
  <r>
    <x v="14"/>
    <x v="2"/>
    <s v="SO-A"/>
    <x v="1"/>
    <n v="0"/>
    <n v="112"/>
    <n v="112"/>
    <n v="105"/>
    <n v="7"/>
    <n v="0"/>
    <n v="5"/>
    <n v="89"/>
    <m/>
    <n v="5"/>
    <n v="94"/>
    <n v="-5"/>
    <n v="23"/>
    <n v="18"/>
  </r>
  <r>
    <x v="15"/>
    <x v="2"/>
    <s v="SO-A"/>
    <x v="1"/>
    <n v="0"/>
    <n v="112"/>
    <n v="112"/>
    <n v="111"/>
    <n v="1"/>
    <n v="0"/>
    <n v="1"/>
    <n v="123"/>
    <m/>
    <n v="1"/>
    <n v="124"/>
    <n v="-1"/>
    <n v="-11"/>
    <n v="-12"/>
  </r>
  <r>
    <x v="16"/>
    <x v="2"/>
    <s v="SO-A"/>
    <x v="0"/>
    <n v="67"/>
    <n v="33"/>
    <n v="100"/>
    <n v="95"/>
    <n v="5"/>
    <n v="17"/>
    <n v="75"/>
    <n v="72"/>
    <n v="1"/>
    <n v="92"/>
    <n v="165"/>
    <n v="-26"/>
    <n v="-39"/>
    <n v="-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4:D33" firstHeaderRow="0" firstDataRow="1" firstDataCol="1"/>
  <pivotFields count="18">
    <pivotField axis="axisRow" multipleItemSelectionAllowed="1" showAll="0">
      <items count="18">
        <item x="4"/>
        <item x="9"/>
        <item x="10"/>
        <item x="11"/>
        <item x="5"/>
        <item x="0"/>
        <item x="12"/>
        <item x="13"/>
        <item x="6"/>
        <item x="14"/>
        <item x="7"/>
        <item x="15"/>
        <item x="2"/>
        <item x="3"/>
        <item x="8"/>
        <item x="16"/>
        <item x="1"/>
        <item t="default"/>
      </items>
    </pivotField>
    <pivotField axis="axisRow" showAll="0">
      <items count="8">
        <item m="1" x="6"/>
        <item x="1"/>
        <item x="0"/>
        <item m="1" x="4"/>
        <item x="2"/>
        <item m="1" x="3"/>
        <item m="1" x="5"/>
        <item t="default"/>
      </items>
    </pivotField>
    <pivotField showAll="0"/>
    <pivotField axis="axisRow" showAll="0">
      <items count="4">
        <item x="0"/>
        <item x="1"/>
        <item x="2"/>
        <item t="default"/>
      </items>
    </pivotField>
    <pivotField numFmtId="166" showAll="0"/>
    <pivotField numFmtId="166" showAll="0"/>
    <pivotField numFmtId="166" showAll="0"/>
    <pivotField numFmtId="166" showAll="0"/>
    <pivotField numFmtId="166" showAll="0"/>
    <pivotField numFmtId="166" showAll="0"/>
    <pivotField numFmtId="166" showAll="0"/>
    <pivotField numFmtId="166" showAll="0"/>
    <pivotField showAll="0"/>
    <pivotField numFmtId="166" showAll="0"/>
    <pivotField numFmtId="166" showAll="0"/>
    <pivotField dataField="1" numFmtId="166" showAll="0"/>
    <pivotField dataField="1" numFmtId="166" showAll="0"/>
    <pivotField dataField="1" numFmtId="166" showAll="0"/>
  </pivotFields>
  <rowFields count="3">
    <field x="3"/>
    <field x="1"/>
    <field x="0"/>
  </rowFields>
  <rowItems count="29">
    <i>
      <x/>
    </i>
    <i r="1">
      <x v="1"/>
    </i>
    <i r="2">
      <x v="1"/>
    </i>
    <i r="2">
      <x v="4"/>
    </i>
    <i r="1">
      <x v="2"/>
    </i>
    <i r="2">
      <x v="5"/>
    </i>
    <i r="2">
      <x v="16"/>
    </i>
    <i r="1">
      <x v="4"/>
    </i>
    <i r="2">
      <x v="3"/>
    </i>
    <i r="2">
      <x v="6"/>
    </i>
    <i r="2">
      <x v="15"/>
    </i>
    <i>
      <x v="1"/>
    </i>
    <i r="1">
      <x v="1"/>
    </i>
    <i r="2">
      <x v="8"/>
    </i>
    <i r="2">
      <x v="10"/>
    </i>
    <i r="1">
      <x v="2"/>
    </i>
    <i r="2">
      <x v="12"/>
    </i>
    <i r="2">
      <x v="13"/>
    </i>
    <i r="1">
      <x v="4"/>
    </i>
    <i r="2">
      <x v="7"/>
    </i>
    <i r="2">
      <x v="9"/>
    </i>
    <i r="2">
      <x v="11"/>
    </i>
    <i>
      <x v="2"/>
    </i>
    <i r="1">
      <x v="1"/>
    </i>
    <i r="2">
      <x/>
    </i>
    <i r="2">
      <x v="14"/>
    </i>
    <i r="1">
      <x v="4"/>
    </i>
    <i r="2">
      <x v="2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EBR/FOR Über-/Unternachfrage (Ü1)" fld="15" baseField="0" baseItem="0"/>
    <dataField name="Sum of AHR Über-/Unternachfrage (Ü1)" fld="16" baseField="0" baseItem="0"/>
    <dataField name="Sum of Gesamt (Ü1)" fld="17" baseField="0" baseItem="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ragdenstaat.de/behoerde/30062/friedrich-wilhelm-von-steuben-gesamtschule-potsdam/" TargetMode="External"/><Relationship Id="rId13" Type="http://schemas.openxmlformats.org/officeDocument/2006/relationships/hyperlink" Target="https://fragdenstaat.de/behoerde/30019/schule-am-schloss-potsdam/" TargetMode="External"/><Relationship Id="rId18" Type="http://schemas.openxmlformats.org/officeDocument/2006/relationships/hyperlink" Target="https://fragdenstaat.de/behoerde/51695/gymnasium-im-brunnenviertel/" TargetMode="External"/><Relationship Id="rId3" Type="http://schemas.openxmlformats.org/officeDocument/2006/relationships/hyperlink" Target="https://fragdenstaat.de/behoerde/30058/gesamtschule-am-schilfhof-potsdam/" TargetMode="External"/><Relationship Id="rId7" Type="http://schemas.openxmlformats.org/officeDocument/2006/relationships/hyperlink" Target="https://fragdenstaat.de/behoerde/30036/leibniz-gymnasium-potsdam-potsdam/" TargetMode="External"/><Relationship Id="rId12" Type="http://schemas.openxmlformats.org/officeDocument/2006/relationships/hyperlink" Target="https://fragdenstaat.de/behoerde/30033/montessori-oberschule-mit-primarstufe-potsdam/" TargetMode="External"/><Relationship Id="rId17" Type="http://schemas.openxmlformats.org/officeDocument/2006/relationships/hyperlink" Target="https://fragdenstaat.de/behoerde/30017/schulzentrum-am-stern-potsdam/" TargetMode="External"/><Relationship Id="rId2" Type="http://schemas.openxmlformats.org/officeDocument/2006/relationships/hyperlink" Target="https://fragdenstaat.de/behoerde/30069/einstein-gymnasium-potsdam-potsdam/" TargetMode="External"/><Relationship Id="rId16" Type="http://schemas.openxmlformats.org/officeDocument/2006/relationships/hyperlink" Target="https://fragdenstaat.de/behoerde/50048/gymnasium-bornstedt/" TargetMode="External"/><Relationship Id="rId1" Type="http://schemas.openxmlformats.org/officeDocument/2006/relationships/hyperlink" Target="https://fragdenstaat.de/behoerde/30074/bertha-von-suttner-gymnasium-babelsberg-potsdam/" TargetMode="External"/><Relationship Id="rId6" Type="http://schemas.openxmlformats.org/officeDocument/2006/relationships/hyperlink" Target="https://fragdenstaat.de/behoerde/30039/kathe-kollwitz-oberschule-potsdam/" TargetMode="External"/><Relationship Id="rId11" Type="http://schemas.openxmlformats.org/officeDocument/2006/relationships/hyperlink" Target="https://fragdenstaat.de/behoerde/30044/hermann-von-helmholtz-gymnasium-europaschule-potsdam/" TargetMode="External"/><Relationship Id="rId5" Type="http://schemas.openxmlformats.org/officeDocument/2006/relationships/hyperlink" Target="https://fragdenstaat.de/behoerde/30043/humboldt-gymnasium-potsdam/" TargetMode="External"/><Relationship Id="rId15" Type="http://schemas.openxmlformats.org/officeDocument/2006/relationships/hyperlink" Target="https://fragdenstaat.de/behoerde/30059/gesamtschule-peter-joseph-lenne-potsdam/" TargetMode="External"/><Relationship Id="rId10" Type="http://schemas.openxmlformats.org/officeDocument/2006/relationships/hyperlink" Target="https://fragdenstaat.de/behoerde/30027/oberschule-theodor-fontane-mit-primarstufe-potsdam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fragdenstaat.de/behoerde/30045/hannah-arendt-gymnasium-potsdam/" TargetMode="External"/><Relationship Id="rId9" Type="http://schemas.openxmlformats.org/officeDocument/2006/relationships/hyperlink" Target="https://fragdenstaat.de/behoerde/16249/voltaireschule-potsdam/" TargetMode="External"/><Relationship Id="rId14" Type="http://schemas.openxmlformats.org/officeDocument/2006/relationships/hyperlink" Target="https://fragdenstaat.de/behoerde/30035/leonardo-da-vinci-gesamtschule-potsdam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ragdenstaat.de/behoerde/30039/kathe-kollwitz-oberschule-potsdam/" TargetMode="External"/><Relationship Id="rId13" Type="http://schemas.openxmlformats.org/officeDocument/2006/relationships/hyperlink" Target="https://fragdenstaat.de/behoerde/30044/hermann-von-helmholtz-gymnasium-europaschule-potsdam/" TargetMode="External"/><Relationship Id="rId18" Type="http://schemas.openxmlformats.org/officeDocument/2006/relationships/hyperlink" Target="https://fragdenstaat.de/behoerde/50048/gymnasium-bornstedt/" TargetMode="External"/><Relationship Id="rId3" Type="http://schemas.openxmlformats.org/officeDocument/2006/relationships/hyperlink" Target="https://fragdenstaat.de/behoerde/30074/bertha-von-suttner-gymnasium-babelsberg-potsdam/" TargetMode="External"/><Relationship Id="rId21" Type="http://schemas.openxmlformats.org/officeDocument/2006/relationships/hyperlink" Target="https://fragdenstaat.de/anfrage/4-datenabfrage-zum-ue7-verfahren-und-ue11-verfahren-schuljahr-2024-2025-in-potsdam-aufnahmekriterien-aufnahmen-und-ablehnungen-der-schulen-11/944665/anhang/doc04667220241018153233.pdf" TargetMode="External"/><Relationship Id="rId7" Type="http://schemas.openxmlformats.org/officeDocument/2006/relationships/hyperlink" Target="https://fragdenstaat.de/behoerde/30043/humboldt-gymnasium-potsdam/" TargetMode="External"/><Relationship Id="rId12" Type="http://schemas.openxmlformats.org/officeDocument/2006/relationships/hyperlink" Target="https://fragdenstaat.de/behoerde/30027/oberschule-theodor-fontane-mit-primarstufe-potsdam/" TargetMode="External"/><Relationship Id="rId17" Type="http://schemas.openxmlformats.org/officeDocument/2006/relationships/hyperlink" Target="https://fragdenstaat.de/behoerde/30059/gesamtschule-peter-joseph-lenne-potsdam/" TargetMode="External"/><Relationship Id="rId2" Type="http://schemas.openxmlformats.org/officeDocument/2006/relationships/hyperlink" Target="http://neu.hagpotsdam.de/wp-content/uploads/2020/10/Auswahlkriterien-Ue7_Verfahren-A4_Stand-09_20.pdf" TargetMode="External"/><Relationship Id="rId16" Type="http://schemas.openxmlformats.org/officeDocument/2006/relationships/hyperlink" Target="https://fragdenstaat.de/behoerde/30035/leonardo-da-vinci-gesamtschule-potsdam/" TargetMode="External"/><Relationship Id="rId20" Type="http://schemas.openxmlformats.org/officeDocument/2006/relationships/hyperlink" Target="https://fragdenstaat.de/behoerde/51695/gymnasium-im-brunnenviertel/" TargetMode="External"/><Relationship Id="rId1" Type="http://schemas.openxmlformats.org/officeDocument/2006/relationships/hyperlink" Target="https://gymnasium-bornstedt.de/wp-content/uploads/2023/01/Auswahlkriterien-Ue7_Verfahren-A4_Stand-09_20.pdf" TargetMode="External"/><Relationship Id="rId6" Type="http://schemas.openxmlformats.org/officeDocument/2006/relationships/hyperlink" Target="https://fragdenstaat.de/behoerde/30045/hannah-arendt-gymnasium-potsdam/" TargetMode="External"/><Relationship Id="rId11" Type="http://schemas.openxmlformats.org/officeDocument/2006/relationships/hyperlink" Target="https://fragdenstaat.de/behoerde/16249/voltaireschule-potsdam/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https://fragdenstaat.de/behoerde/30058/gesamtschule-am-schilfhof-potsdam/" TargetMode="External"/><Relationship Id="rId15" Type="http://schemas.openxmlformats.org/officeDocument/2006/relationships/hyperlink" Target="https://fragdenstaat.de/behoerde/30019/schule-am-schloss-potsdam/" TargetMode="External"/><Relationship Id="rId23" Type="http://schemas.openxmlformats.org/officeDocument/2006/relationships/hyperlink" Target="https://www.einsteingymnasium-potsdam.de/images/Schulleiter/Kriterien_%C3%BC723.jpg" TargetMode="External"/><Relationship Id="rId10" Type="http://schemas.openxmlformats.org/officeDocument/2006/relationships/hyperlink" Target="https://fragdenstaat.de/behoerde/30062/friedrich-wilhelm-von-steuben-gesamtschule-potsdam/" TargetMode="External"/><Relationship Id="rId19" Type="http://schemas.openxmlformats.org/officeDocument/2006/relationships/hyperlink" Target="https://fragdenstaat.de/behoerde/30017/schulzentrum-am-stern-potsdam/" TargetMode="External"/><Relationship Id="rId4" Type="http://schemas.openxmlformats.org/officeDocument/2006/relationships/hyperlink" Target="https://fragdenstaat.de/behoerde/30069/einstein-gymnasium-potsdam-potsdam/" TargetMode="External"/><Relationship Id="rId9" Type="http://schemas.openxmlformats.org/officeDocument/2006/relationships/hyperlink" Target="https://fragdenstaat.de/behoerde/30036/leibniz-gymnasium-potsdam-potsdam/" TargetMode="External"/><Relationship Id="rId14" Type="http://schemas.openxmlformats.org/officeDocument/2006/relationships/hyperlink" Target="https://fragdenstaat.de/behoerde/30033/montessori-oberschule-mit-primarstufe-potsdam/" TargetMode="External"/><Relationship Id="rId22" Type="http://schemas.openxmlformats.org/officeDocument/2006/relationships/hyperlink" Target="https://fragdenstaat.de/anfrage/4-datenabfrage-zum-ue7-verfahren-und-ue11-verfahren-schuljahr-2024-2025-in-potsdam-aufnahmekriterien-aufnahmen-und-ablehnungen-der-schulen-17/943102/anhang/2rangfolgeermittlungahr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fragdenstaat.de/a/292117" TargetMode="External"/><Relationship Id="rId2" Type="http://schemas.openxmlformats.org/officeDocument/2006/relationships/hyperlink" Target="https://fragdenstaat.de/a/292811" TargetMode="External"/><Relationship Id="rId1" Type="http://schemas.openxmlformats.org/officeDocument/2006/relationships/hyperlink" Target="https://gymnasium-bornstedt.de/wp-content/uploads/2023/01/Auswahlkriterien-Ue7_Verfahren-A4_Stand-09_20.pdf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://neu.hagpotsdam.de/wp-content/uploads/2020/10/Auswahlkriterien-Ue7_Verfahren-A4_Stand-09_20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fragdenstaat.de/a/252709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tabSelected="1" zoomScale="97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J28" sqref="J27:K28"/>
    </sheetView>
  </sheetViews>
  <sheetFormatPr defaultColWidth="9.140625" defaultRowHeight="15"/>
  <cols>
    <col min="1" max="1" width="57.7109375" customWidth="1"/>
    <col min="2" max="2" width="9.5703125" customWidth="1"/>
    <col min="3" max="8" width="16.85546875" customWidth="1"/>
    <col min="9" max="14" width="8.85546875" customWidth="1"/>
    <col min="15" max="17" width="17.7109375" customWidth="1"/>
  </cols>
  <sheetData>
    <row r="1" spans="1:17">
      <c r="A1" s="20" t="s">
        <v>222</v>
      </c>
      <c r="B1" s="20"/>
      <c r="C1" t="s">
        <v>254</v>
      </c>
      <c r="I1" s="236" t="s">
        <v>253</v>
      </c>
      <c r="J1" s="237"/>
      <c r="K1" s="238"/>
      <c r="L1" s="236" t="s">
        <v>253</v>
      </c>
      <c r="M1" s="237"/>
      <c r="N1" s="237"/>
      <c r="O1" s="236" t="s">
        <v>260</v>
      </c>
      <c r="P1" s="230"/>
      <c r="Q1" s="231"/>
    </row>
    <row r="2" spans="1:17" ht="15.75" thickBot="1">
      <c r="C2" t="s">
        <v>244</v>
      </c>
      <c r="F2" t="s">
        <v>248</v>
      </c>
      <c r="I2" s="239" t="s">
        <v>255</v>
      </c>
      <c r="J2" s="240"/>
      <c r="K2" s="241"/>
      <c r="L2" s="239" t="s">
        <v>256</v>
      </c>
      <c r="M2" s="240"/>
      <c r="N2" s="240"/>
      <c r="O2" s="242" t="s">
        <v>266</v>
      </c>
      <c r="P2" s="229"/>
      <c r="Q2" s="235"/>
    </row>
    <row r="3" spans="1:17" ht="16.5">
      <c r="A3" s="85" t="s">
        <v>243</v>
      </c>
      <c r="B3" s="297" t="s">
        <v>286</v>
      </c>
      <c r="C3" s="246" t="s">
        <v>245</v>
      </c>
      <c r="D3" s="246" t="s">
        <v>246</v>
      </c>
      <c r="E3" s="246" t="s">
        <v>247</v>
      </c>
      <c r="F3" s="246" t="s">
        <v>245</v>
      </c>
      <c r="G3" s="246" t="s">
        <v>246</v>
      </c>
      <c r="H3" s="246" t="s">
        <v>247</v>
      </c>
      <c r="I3" s="247" t="s">
        <v>245</v>
      </c>
      <c r="J3" s="248" t="s">
        <v>246</v>
      </c>
      <c r="K3" s="249" t="s">
        <v>247</v>
      </c>
      <c r="L3" s="247" t="s">
        <v>245</v>
      </c>
      <c r="M3" s="248" t="s">
        <v>246</v>
      </c>
      <c r="N3" s="250" t="s">
        <v>247</v>
      </c>
      <c r="O3" s="251" t="s">
        <v>257</v>
      </c>
      <c r="P3" s="252" t="s">
        <v>245</v>
      </c>
      <c r="Q3" s="245" t="s">
        <v>246</v>
      </c>
    </row>
    <row r="4" spans="1:17">
      <c r="A4" s="295" t="s">
        <v>232</v>
      </c>
      <c r="B4" s="298" t="s">
        <v>25</v>
      </c>
      <c r="C4" s="246" t="s">
        <v>175</v>
      </c>
      <c r="D4" s="246" t="s">
        <v>175</v>
      </c>
      <c r="E4" s="246" t="s">
        <v>175</v>
      </c>
      <c r="F4" s="246" t="s">
        <v>175</v>
      </c>
      <c r="G4" s="246" t="s">
        <v>175</v>
      </c>
      <c r="H4" s="246" t="s">
        <v>175</v>
      </c>
      <c r="I4" s="253"/>
      <c r="J4" s="254"/>
      <c r="K4" s="255"/>
      <c r="L4" s="253"/>
      <c r="M4" s="254"/>
      <c r="N4" s="256"/>
      <c r="O4" s="257" t="s">
        <v>224</v>
      </c>
      <c r="P4" s="258" t="s">
        <v>224</v>
      </c>
      <c r="Q4" s="233" t="s">
        <v>224</v>
      </c>
    </row>
    <row r="5" spans="1:17">
      <c r="A5" s="295" t="s">
        <v>237</v>
      </c>
      <c r="B5" s="298" t="s">
        <v>25</v>
      </c>
      <c r="C5" s="246" t="s">
        <v>175</v>
      </c>
      <c r="D5" s="246" t="s">
        <v>175</v>
      </c>
      <c r="E5" s="246" t="s">
        <v>175</v>
      </c>
      <c r="F5" s="246" t="s">
        <v>175</v>
      </c>
      <c r="G5" s="246" t="s">
        <v>175</v>
      </c>
      <c r="H5" s="246" t="s">
        <v>175</v>
      </c>
      <c r="I5" s="253"/>
      <c r="J5" s="254"/>
      <c r="K5" s="255"/>
      <c r="L5" s="253"/>
      <c r="M5" s="254"/>
      <c r="N5" s="256"/>
      <c r="O5" s="257" t="s">
        <v>224</v>
      </c>
      <c r="P5" s="258" t="s">
        <v>224</v>
      </c>
      <c r="Q5" s="233" t="s">
        <v>224</v>
      </c>
    </row>
    <row r="6" spans="1:17">
      <c r="A6" s="295" t="s">
        <v>227</v>
      </c>
      <c r="B6" s="298" t="s">
        <v>25</v>
      </c>
      <c r="C6" s="246" t="s">
        <v>175</v>
      </c>
      <c r="D6" s="246" t="s">
        <v>175</v>
      </c>
      <c r="E6" s="246" t="s">
        <v>175</v>
      </c>
      <c r="F6" s="246" t="s">
        <v>175</v>
      </c>
      <c r="G6" s="246" t="s">
        <v>175</v>
      </c>
      <c r="H6" s="246" t="s">
        <v>175</v>
      </c>
      <c r="I6" s="253"/>
      <c r="J6" s="254"/>
      <c r="K6" s="255"/>
      <c r="L6" s="253"/>
      <c r="M6" s="254"/>
      <c r="N6" s="255"/>
      <c r="O6" s="257" t="s">
        <v>224</v>
      </c>
      <c r="P6" s="258" t="s">
        <v>224</v>
      </c>
      <c r="Q6" s="233" t="s">
        <v>224</v>
      </c>
    </row>
    <row r="7" spans="1:17">
      <c r="A7" s="295" t="s">
        <v>239</v>
      </c>
      <c r="B7" s="298" t="s">
        <v>25</v>
      </c>
      <c r="C7" s="246" t="s">
        <v>175</v>
      </c>
      <c r="D7" s="246" t="s">
        <v>175</v>
      </c>
      <c r="E7" s="246" t="s">
        <v>175</v>
      </c>
      <c r="F7" s="246" t="s">
        <v>175</v>
      </c>
      <c r="G7" s="246" t="s">
        <v>175</v>
      </c>
      <c r="H7" s="246" t="s">
        <v>175</v>
      </c>
      <c r="I7" s="253"/>
      <c r="J7" s="254"/>
      <c r="K7" s="255"/>
      <c r="L7" s="253"/>
      <c r="M7" s="254"/>
      <c r="N7" s="256"/>
      <c r="O7" s="257" t="s">
        <v>224</v>
      </c>
      <c r="P7" s="258" t="s">
        <v>224</v>
      </c>
      <c r="Q7" s="233" t="s">
        <v>224</v>
      </c>
    </row>
    <row r="8" spans="1:17">
      <c r="A8" s="295" t="s">
        <v>238</v>
      </c>
      <c r="B8" s="298" t="s">
        <v>25</v>
      </c>
      <c r="C8" s="246">
        <v>5.35</v>
      </c>
      <c r="D8" s="246">
        <v>4.0999999999999996</v>
      </c>
      <c r="E8" s="246">
        <v>5.8</v>
      </c>
      <c r="F8" s="246" t="s">
        <v>283</v>
      </c>
      <c r="G8" s="246" t="s">
        <v>267</v>
      </c>
      <c r="H8" s="246" t="s">
        <v>267</v>
      </c>
      <c r="I8" s="257"/>
      <c r="J8" s="258"/>
      <c r="K8" s="259"/>
      <c r="L8" s="260"/>
      <c r="M8" s="261"/>
      <c r="N8" s="262"/>
      <c r="O8" s="257" t="s">
        <v>224</v>
      </c>
      <c r="P8" s="258" t="s">
        <v>224</v>
      </c>
      <c r="Q8" s="233" t="s">
        <v>224</v>
      </c>
    </row>
    <row r="9" spans="1:17" ht="16.5">
      <c r="A9" s="295" t="s">
        <v>240</v>
      </c>
      <c r="B9" s="298" t="s">
        <v>25</v>
      </c>
      <c r="C9" s="294">
        <v>10.51</v>
      </c>
      <c r="D9" s="294">
        <v>2.2999999999999998</v>
      </c>
      <c r="E9" s="294">
        <v>2.4900000000000002</v>
      </c>
      <c r="F9" s="300" t="s">
        <v>289</v>
      </c>
      <c r="G9" s="246" t="s">
        <v>267</v>
      </c>
      <c r="H9" s="246" t="s">
        <v>267</v>
      </c>
      <c r="I9" s="260"/>
      <c r="J9" s="261"/>
      <c r="K9" s="262"/>
      <c r="L9" s="260"/>
      <c r="M9" s="261"/>
      <c r="N9" s="263"/>
      <c r="O9" s="257" t="s">
        <v>224</v>
      </c>
      <c r="P9" s="258" t="s">
        <v>224</v>
      </c>
      <c r="Q9" s="233" t="s">
        <v>224</v>
      </c>
    </row>
    <row r="10" spans="1:17">
      <c r="A10" s="295" t="s">
        <v>233</v>
      </c>
      <c r="B10" s="298" t="s">
        <v>25</v>
      </c>
      <c r="C10" s="294">
        <v>1.78</v>
      </c>
      <c r="D10" s="294">
        <v>1.64</v>
      </c>
      <c r="E10" s="246">
        <v>1.67</v>
      </c>
      <c r="F10" s="294" t="s">
        <v>282</v>
      </c>
      <c r="G10" s="246" t="s">
        <v>267</v>
      </c>
      <c r="H10" s="246" t="s">
        <v>267</v>
      </c>
      <c r="I10" s="260"/>
      <c r="J10" s="261"/>
      <c r="K10" s="262"/>
      <c r="L10" s="260"/>
      <c r="M10" s="261"/>
      <c r="N10" s="262"/>
      <c r="O10" s="257" t="s">
        <v>224</v>
      </c>
      <c r="P10" s="258" t="s">
        <v>224</v>
      </c>
      <c r="Q10" s="233" t="s">
        <v>224</v>
      </c>
    </row>
    <row r="11" spans="1:17">
      <c r="A11" s="224" t="s">
        <v>228</v>
      </c>
      <c r="B11" s="299" t="s">
        <v>26</v>
      </c>
      <c r="C11" s="246" t="s">
        <v>50</v>
      </c>
      <c r="D11" s="246" t="s">
        <v>50</v>
      </c>
      <c r="E11" s="246" t="s">
        <v>50</v>
      </c>
      <c r="F11" s="293" t="s">
        <v>176</v>
      </c>
      <c r="G11" s="246" t="s">
        <v>267</v>
      </c>
      <c r="H11" s="246" t="s">
        <v>267</v>
      </c>
      <c r="I11" s="257"/>
      <c r="J11" s="258"/>
      <c r="K11" s="259"/>
      <c r="L11" s="260"/>
      <c r="M11" s="261"/>
      <c r="N11" s="263"/>
      <c r="O11" s="257" t="s">
        <v>224</v>
      </c>
      <c r="P11" s="261" t="s">
        <v>264</v>
      </c>
      <c r="Q11" s="232" t="s">
        <v>263</v>
      </c>
    </row>
    <row r="12" spans="1:17">
      <c r="A12" s="224" t="s">
        <v>235</v>
      </c>
      <c r="B12" s="299" t="s">
        <v>26</v>
      </c>
      <c r="C12" s="246" t="s">
        <v>50</v>
      </c>
      <c r="D12" s="246" t="s">
        <v>50</v>
      </c>
      <c r="E12" s="246" t="s">
        <v>50</v>
      </c>
      <c r="F12" s="293" t="s">
        <v>176</v>
      </c>
      <c r="G12" s="246" t="s">
        <v>267</v>
      </c>
      <c r="H12" s="246" t="s">
        <v>267</v>
      </c>
      <c r="I12" s="257"/>
      <c r="J12" s="258"/>
      <c r="K12" s="259"/>
      <c r="L12" s="260"/>
      <c r="M12" s="261"/>
      <c r="N12" s="263"/>
      <c r="O12" s="260" t="s">
        <v>258</v>
      </c>
      <c r="P12" s="254" t="s">
        <v>263</v>
      </c>
      <c r="Q12" s="233" t="s">
        <v>224</v>
      </c>
    </row>
    <row r="13" spans="1:17">
      <c r="A13" s="224" t="s">
        <v>225</v>
      </c>
      <c r="B13" s="299" t="s">
        <v>26</v>
      </c>
      <c r="C13" s="246" t="s">
        <v>50</v>
      </c>
      <c r="D13" s="246" t="s">
        <v>50</v>
      </c>
      <c r="E13" s="246" t="s">
        <v>50</v>
      </c>
      <c r="F13" s="294" t="s">
        <v>277</v>
      </c>
      <c r="G13" s="246" t="s">
        <v>267</v>
      </c>
      <c r="H13" s="246" t="s">
        <v>267</v>
      </c>
      <c r="I13" s="257"/>
      <c r="J13" s="258"/>
      <c r="K13" s="259"/>
      <c r="L13" s="260"/>
      <c r="M13" s="261"/>
      <c r="N13" s="263"/>
      <c r="O13" s="257" t="s">
        <v>224</v>
      </c>
      <c r="P13" s="261" t="s">
        <v>264</v>
      </c>
      <c r="Q13" s="232" t="s">
        <v>263</v>
      </c>
    </row>
    <row r="14" spans="1:17">
      <c r="A14" s="224" t="s">
        <v>229</v>
      </c>
      <c r="B14" s="299" t="s">
        <v>26</v>
      </c>
      <c r="C14" s="246" t="s">
        <v>50</v>
      </c>
      <c r="D14" s="246" t="s">
        <v>50</v>
      </c>
      <c r="E14" s="246" t="s">
        <v>50</v>
      </c>
      <c r="F14" s="294" t="s">
        <v>276</v>
      </c>
      <c r="G14" s="246" t="s">
        <v>267</v>
      </c>
      <c r="H14" s="246" t="s">
        <v>267</v>
      </c>
      <c r="I14" s="257"/>
      <c r="J14" s="258"/>
      <c r="K14" s="259"/>
      <c r="L14" s="260"/>
      <c r="M14" s="261"/>
      <c r="N14" s="263"/>
      <c r="O14" s="257" t="s">
        <v>224</v>
      </c>
      <c r="P14" s="261" t="s">
        <v>264</v>
      </c>
      <c r="Q14" s="233" t="s">
        <v>224</v>
      </c>
    </row>
    <row r="15" spans="1:17" ht="16.5">
      <c r="A15" s="224" t="s">
        <v>226</v>
      </c>
      <c r="B15" s="299" t="s">
        <v>26</v>
      </c>
      <c r="C15" s="246" t="s">
        <v>50</v>
      </c>
      <c r="D15" s="246" t="s">
        <v>50</v>
      </c>
      <c r="E15" s="246" t="s">
        <v>50</v>
      </c>
      <c r="F15" s="199" t="s">
        <v>278</v>
      </c>
      <c r="G15" s="246" t="s">
        <v>267</v>
      </c>
      <c r="H15" s="246" t="s">
        <v>267</v>
      </c>
      <c r="I15" s="257"/>
      <c r="J15" s="258"/>
      <c r="K15" s="259"/>
      <c r="L15" s="260"/>
      <c r="M15" s="261"/>
      <c r="N15" s="263"/>
      <c r="O15" s="257" t="s">
        <v>224</v>
      </c>
      <c r="P15" s="258" t="s">
        <v>224</v>
      </c>
      <c r="Q15" s="243" t="s">
        <v>264</v>
      </c>
    </row>
    <row r="16" spans="1:17">
      <c r="A16" s="295" t="s">
        <v>242</v>
      </c>
      <c r="B16" s="299" t="s">
        <v>26</v>
      </c>
      <c r="C16" s="246" t="s">
        <v>50</v>
      </c>
      <c r="D16" s="246" t="s">
        <v>50</v>
      </c>
      <c r="E16" s="246" t="s">
        <v>50</v>
      </c>
      <c r="F16" s="294" t="s">
        <v>279</v>
      </c>
      <c r="G16" s="246" t="s">
        <v>267</v>
      </c>
      <c r="H16" s="246" t="s">
        <v>267</v>
      </c>
      <c r="I16" s="257"/>
      <c r="J16" s="258"/>
      <c r="K16" s="259"/>
      <c r="L16" s="260"/>
      <c r="M16" s="261"/>
      <c r="N16" s="263"/>
      <c r="O16" s="260" t="s">
        <v>258</v>
      </c>
      <c r="P16" s="258" t="s">
        <v>224</v>
      </c>
      <c r="Q16" s="232" t="s">
        <v>263</v>
      </c>
    </row>
    <row r="17" spans="1:17">
      <c r="A17" s="224" t="s">
        <v>231</v>
      </c>
      <c r="B17" s="299" t="s">
        <v>26</v>
      </c>
      <c r="C17" s="246" t="s">
        <v>50</v>
      </c>
      <c r="D17" s="246" t="s">
        <v>50</v>
      </c>
      <c r="E17" s="246" t="s">
        <v>50</v>
      </c>
      <c r="F17" s="246" t="s">
        <v>175</v>
      </c>
      <c r="G17" s="246" t="s">
        <v>175</v>
      </c>
      <c r="H17" s="246" t="s">
        <v>175</v>
      </c>
      <c r="I17" s="257"/>
      <c r="J17" s="258"/>
      <c r="K17" s="259"/>
      <c r="L17" s="253"/>
      <c r="M17" s="254"/>
      <c r="N17" s="255"/>
      <c r="O17" s="257" t="s">
        <v>224</v>
      </c>
      <c r="P17" s="258" t="s">
        <v>224</v>
      </c>
      <c r="Q17" s="233" t="s">
        <v>224</v>
      </c>
    </row>
    <row r="18" spans="1:17">
      <c r="A18" s="224" t="s">
        <v>241</v>
      </c>
      <c r="B18" s="299" t="s">
        <v>26</v>
      </c>
      <c r="C18" s="246" t="s">
        <v>50</v>
      </c>
      <c r="D18" s="246" t="s">
        <v>50</v>
      </c>
      <c r="E18" s="246" t="s">
        <v>50</v>
      </c>
      <c r="F18" s="246" t="s">
        <v>175</v>
      </c>
      <c r="G18" s="246" t="s">
        <v>50</v>
      </c>
      <c r="H18" s="246" t="s">
        <v>50</v>
      </c>
      <c r="I18" s="257"/>
      <c r="J18" s="258"/>
      <c r="K18" s="259"/>
      <c r="L18" s="253"/>
      <c r="M18" s="257"/>
      <c r="N18" s="257"/>
      <c r="O18" s="257" t="s">
        <v>224</v>
      </c>
      <c r="P18" s="254" t="s">
        <v>262</v>
      </c>
      <c r="Q18" s="233" t="s">
        <v>224</v>
      </c>
    </row>
    <row r="19" spans="1:17">
      <c r="A19" s="295" t="s">
        <v>230</v>
      </c>
      <c r="B19" s="298" t="s">
        <v>24</v>
      </c>
      <c r="C19" s="246" t="s">
        <v>175</v>
      </c>
      <c r="D19" s="246" t="s">
        <v>175</v>
      </c>
      <c r="E19" s="246" t="s">
        <v>175</v>
      </c>
      <c r="F19" s="246" t="s">
        <v>175</v>
      </c>
      <c r="G19" s="246" t="s">
        <v>175</v>
      </c>
      <c r="H19" s="246" t="s">
        <v>175</v>
      </c>
      <c r="I19" s="253"/>
      <c r="J19" s="254"/>
      <c r="K19" s="255"/>
      <c r="L19" s="257"/>
      <c r="M19" s="258"/>
      <c r="N19" s="264"/>
      <c r="O19" s="257" t="s">
        <v>224</v>
      </c>
      <c r="P19" s="258" t="s">
        <v>224</v>
      </c>
      <c r="Q19" s="233" t="s">
        <v>224</v>
      </c>
    </row>
    <row r="20" spans="1:17">
      <c r="A20" s="295" t="s">
        <v>234</v>
      </c>
      <c r="B20" s="298" t="s">
        <v>24</v>
      </c>
      <c r="C20" s="246" t="s">
        <v>175</v>
      </c>
      <c r="D20" s="246" t="s">
        <v>175</v>
      </c>
      <c r="E20" s="246" t="s">
        <v>175</v>
      </c>
      <c r="F20" s="301" t="s">
        <v>175</v>
      </c>
      <c r="G20" s="246" t="s">
        <v>175</v>
      </c>
      <c r="H20" s="246" t="s">
        <v>175</v>
      </c>
      <c r="I20" s="253"/>
      <c r="J20" s="254"/>
      <c r="K20" s="255"/>
      <c r="L20" s="257"/>
      <c r="M20" s="258"/>
      <c r="N20" s="264"/>
      <c r="O20" s="257" t="s">
        <v>224</v>
      </c>
      <c r="P20" s="258" t="s">
        <v>224</v>
      </c>
      <c r="Q20" s="233" t="s">
        <v>224</v>
      </c>
    </row>
    <row r="21" spans="1:17">
      <c r="A21" s="295" t="s">
        <v>236</v>
      </c>
      <c r="B21" s="298" t="s">
        <v>24</v>
      </c>
      <c r="C21" s="294" t="s">
        <v>273</v>
      </c>
      <c r="D21" s="294" t="s">
        <v>273</v>
      </c>
      <c r="E21" s="294" t="s">
        <v>273</v>
      </c>
      <c r="F21" s="246" t="s">
        <v>50</v>
      </c>
      <c r="G21" s="246" t="s">
        <v>50</v>
      </c>
      <c r="H21" s="246" t="s">
        <v>50</v>
      </c>
      <c r="I21" s="260"/>
      <c r="J21" s="261"/>
      <c r="K21" s="262"/>
      <c r="L21" s="257"/>
      <c r="M21" s="258"/>
      <c r="N21" s="264"/>
      <c r="O21" s="257" t="s">
        <v>224</v>
      </c>
      <c r="P21" s="258" t="s">
        <v>224</v>
      </c>
      <c r="Q21" s="233" t="s">
        <v>224</v>
      </c>
    </row>
    <row r="22" spans="1:17" ht="15.75" thickBot="1">
      <c r="A22" t="s">
        <v>259</v>
      </c>
      <c r="C22" s="246" t="s">
        <v>50</v>
      </c>
      <c r="D22" s="246" t="s">
        <v>50</v>
      </c>
      <c r="E22" s="246" t="s">
        <v>50</v>
      </c>
      <c r="F22" s="246" t="s">
        <v>50</v>
      </c>
      <c r="G22" s="246" t="s">
        <v>50</v>
      </c>
      <c r="H22" s="246" t="s">
        <v>50</v>
      </c>
      <c r="I22" s="265"/>
      <c r="J22" s="266"/>
      <c r="K22" s="267"/>
      <c r="L22" s="265"/>
      <c r="M22" s="266"/>
      <c r="N22" s="268"/>
      <c r="O22" s="269" t="s">
        <v>261</v>
      </c>
      <c r="P22" s="266" t="s">
        <v>224</v>
      </c>
      <c r="Q22" s="234" t="s">
        <v>185</v>
      </c>
    </row>
    <row r="23" spans="1:17" ht="17.25" thickBot="1">
      <c r="A23" t="s">
        <v>27</v>
      </c>
      <c r="C23" s="246"/>
      <c r="D23" s="246"/>
      <c r="E23" s="246"/>
      <c r="F23" s="296" t="s">
        <v>285</v>
      </c>
      <c r="G23" s="246"/>
      <c r="H23" s="246"/>
      <c r="I23" s="246"/>
      <c r="J23" s="246"/>
      <c r="K23" s="246"/>
      <c r="L23" s="246"/>
      <c r="M23" s="246"/>
      <c r="N23" s="246"/>
      <c r="O23" s="270" t="s">
        <v>265</v>
      </c>
      <c r="P23" s="271" t="s">
        <v>288</v>
      </c>
      <c r="Q23" s="244" t="s">
        <v>265</v>
      </c>
    </row>
    <row r="24" spans="1:17" ht="16.5">
      <c r="F24" s="296" t="s">
        <v>284</v>
      </c>
    </row>
  </sheetData>
  <autoFilter ref="A3:Q3" xr:uid="{00000000-0001-0000-0000-000000000000}">
    <sortState xmlns:xlrd2="http://schemas.microsoft.com/office/spreadsheetml/2017/richdata2" ref="A4:Q24">
      <sortCondition ref="B3"/>
    </sortState>
  </autoFilter>
  <hyperlinks>
    <hyperlink ref="A13" r:id="rId1" display="https://fragdenstaat.de/behoerde/30074/bertha-von-suttner-gymnasium-babelsberg-potsdam/" xr:uid="{00000000-0004-0000-0000-000000000000}"/>
    <hyperlink ref="A15" r:id="rId2" display="https://fragdenstaat.de/behoerde/30069/einstein-gymnasium-potsdam-potsdam/" xr:uid="{00000000-0004-0000-0000-000001000000}"/>
    <hyperlink ref="A6" r:id="rId3" display="https://fragdenstaat.de/behoerde/30058/gesamtschule-am-schilfhof-potsdam/" xr:uid="{00000000-0004-0000-0000-000002000000}"/>
    <hyperlink ref="A11" r:id="rId4" display="https://fragdenstaat.de/behoerde/30045/hannah-arendt-gymnasium-potsdam/" xr:uid="{00000000-0004-0000-0000-000003000000}"/>
    <hyperlink ref="A14" r:id="rId5" display="https://fragdenstaat.de/behoerde/30043/humboldt-gymnasium-potsdam/" xr:uid="{00000000-0004-0000-0000-000004000000}"/>
    <hyperlink ref="A19" r:id="rId6" display="https://fragdenstaat.de/behoerde/30039/kathe-kollwitz-oberschule-potsdam/" xr:uid="{00000000-0004-0000-0000-000005000000}"/>
    <hyperlink ref="A17" r:id="rId7" display="https://fragdenstaat.de/behoerde/30036/leibniz-gymnasium-potsdam-potsdam/" xr:uid="{00000000-0004-0000-0000-000006000000}"/>
    <hyperlink ref="A4" r:id="rId8" display="https://fragdenstaat.de/behoerde/30062/friedrich-wilhelm-von-steuben-gesamtschule-potsdam/" xr:uid="{00000000-0004-0000-0000-000007000000}"/>
    <hyperlink ref="A10" r:id="rId9" display="https://fragdenstaat.de/behoerde/16249/voltaireschule-potsdam/" xr:uid="{00000000-0004-0000-0000-000008000000}"/>
    <hyperlink ref="A20" r:id="rId10" display="https://fragdenstaat.de/behoerde/30027/oberschule-theodor-fontane-mit-primarstufe-potsdam/" xr:uid="{00000000-0004-0000-0000-000009000000}"/>
    <hyperlink ref="A12" r:id="rId11" display="https://fragdenstaat.de/behoerde/30044/hermann-von-helmholtz-gymnasium-europaschule-potsdam/" xr:uid="{00000000-0004-0000-0000-00000A000000}"/>
    <hyperlink ref="A21" r:id="rId12" display="https://fragdenstaat.de/behoerde/30033/montessori-oberschule-mit-primarstufe-potsdam/" xr:uid="{00000000-0004-0000-0000-00000B000000}"/>
    <hyperlink ref="A5" r:id="rId13" display="https://fragdenstaat.de/behoerde/30019/schule-am-schloss-potsdam/" xr:uid="{00000000-0004-0000-0000-00000C000000}"/>
    <hyperlink ref="A8" r:id="rId14" display="https://fragdenstaat.de/behoerde/30035/leonardo-da-vinci-gesamtschule-potsdam/" xr:uid="{00000000-0004-0000-0000-00000D000000}"/>
    <hyperlink ref="A7" r:id="rId15" display="https://fragdenstaat.de/behoerde/30059/gesamtschule-peter-joseph-lenne-potsdam/" xr:uid="{00000000-0004-0000-0000-00000E000000}"/>
    <hyperlink ref="A16" r:id="rId16" display="https://fragdenstaat.de/behoerde/50048/gymnasium-bornstedt/" xr:uid="{00000000-0004-0000-0000-00000F000000}"/>
    <hyperlink ref="A9" r:id="rId17" display="https://fragdenstaat.de/behoerde/30017/schulzentrum-am-stern-potsdam/" xr:uid="{00000000-0004-0000-0000-000010000000}"/>
    <hyperlink ref="A18" r:id="rId18" display="https://fragdenstaat.de/behoerde/51695/gymnasium-im-brunnenviertel/" xr:uid="{00000000-0004-0000-0000-000011000000}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topLeftCell="A5" zoomScale="90" zoomScaleNormal="90" workbookViewId="0">
      <selection activeCell="C15" sqref="C15"/>
    </sheetView>
  </sheetViews>
  <sheetFormatPr defaultColWidth="44.140625" defaultRowHeight="15" customHeight="1"/>
  <cols>
    <col min="1" max="1" width="60.5703125" customWidth="1"/>
    <col min="2" max="3" width="15.7109375" customWidth="1"/>
    <col min="4" max="6" width="15.5703125" customWidth="1"/>
    <col min="7" max="8" width="13.5703125" customWidth="1"/>
    <col min="9" max="9" width="12.7109375" customWidth="1"/>
    <col min="10" max="10" width="15.7109375" customWidth="1"/>
    <col min="11" max="11" width="13.7109375" customWidth="1"/>
    <col min="12" max="12" width="73.5703125" customWidth="1"/>
  </cols>
  <sheetData>
    <row r="1" spans="1:13" ht="41.25" customHeight="1" thickBot="1">
      <c r="A1" s="20" t="s">
        <v>222</v>
      </c>
    </row>
    <row r="2" spans="1:13" ht="33" customHeight="1" thickBot="1">
      <c r="A2" s="319"/>
      <c r="B2" s="320"/>
      <c r="C2" s="321"/>
      <c r="D2" s="322" t="s">
        <v>252</v>
      </c>
      <c r="E2" s="323"/>
      <c r="F2" s="323"/>
      <c r="G2" s="323"/>
      <c r="H2" s="324" t="s">
        <v>221</v>
      </c>
      <c r="I2" s="325"/>
      <c r="J2" s="325"/>
      <c r="K2" s="325"/>
      <c r="L2" s="326"/>
    </row>
    <row r="3" spans="1:13" ht="54" customHeight="1">
      <c r="A3" s="85" t="s">
        <v>243</v>
      </c>
      <c r="B3" s="86" t="s">
        <v>23</v>
      </c>
      <c r="C3" s="212" t="s">
        <v>184</v>
      </c>
      <c r="D3" s="218" t="s">
        <v>164</v>
      </c>
      <c r="E3" s="219" t="s">
        <v>216</v>
      </c>
      <c r="F3" s="219" t="s">
        <v>217</v>
      </c>
      <c r="G3" s="220" t="s">
        <v>174</v>
      </c>
      <c r="H3" s="203" t="s">
        <v>177</v>
      </c>
      <c r="I3" s="204" t="s">
        <v>216</v>
      </c>
      <c r="J3" s="204" t="s">
        <v>217</v>
      </c>
      <c r="K3" s="205" t="s">
        <v>223</v>
      </c>
      <c r="L3" s="222" t="s">
        <v>199</v>
      </c>
    </row>
    <row r="4" spans="1:13" ht="28.5" customHeight="1">
      <c r="A4" s="225" t="s">
        <v>225</v>
      </c>
      <c r="B4" s="275" t="s">
        <v>26</v>
      </c>
      <c r="C4" s="276" t="s">
        <v>185</v>
      </c>
      <c r="D4" s="282" t="s">
        <v>50</v>
      </c>
      <c r="E4" s="280" t="s">
        <v>50</v>
      </c>
      <c r="F4" s="278" t="s">
        <v>50</v>
      </c>
      <c r="G4" s="278" t="s">
        <v>50</v>
      </c>
      <c r="H4" s="279">
        <v>112</v>
      </c>
      <c r="I4" s="280">
        <v>40</v>
      </c>
      <c r="J4" s="280">
        <v>0</v>
      </c>
      <c r="K4" s="285" t="s">
        <v>277</v>
      </c>
      <c r="L4" s="283" t="s">
        <v>272</v>
      </c>
    </row>
    <row r="5" spans="1:13" ht="28.5" customHeight="1">
      <c r="A5" s="225" t="s">
        <v>226</v>
      </c>
      <c r="B5" s="275" t="s">
        <v>26</v>
      </c>
      <c r="C5" s="276">
        <v>3</v>
      </c>
      <c r="D5" s="282" t="s">
        <v>50</v>
      </c>
      <c r="E5" s="280" t="s">
        <v>50</v>
      </c>
      <c r="F5" s="278" t="s">
        <v>50</v>
      </c>
      <c r="G5" s="278" t="s">
        <v>50</v>
      </c>
      <c r="H5" s="279">
        <v>112</v>
      </c>
      <c r="I5" s="280">
        <v>27</v>
      </c>
      <c r="J5" s="280" t="s">
        <v>185</v>
      </c>
      <c r="K5" s="278" t="s">
        <v>278</v>
      </c>
      <c r="L5" s="286" t="s">
        <v>182</v>
      </c>
    </row>
    <row r="6" spans="1:13" ht="28.5" customHeight="1">
      <c r="A6" s="225" t="s">
        <v>232</v>
      </c>
      <c r="B6" s="275" t="s">
        <v>25</v>
      </c>
      <c r="C6" s="276" t="s">
        <v>185</v>
      </c>
      <c r="D6" s="282">
        <v>70</v>
      </c>
      <c r="E6" s="280" t="s">
        <v>185</v>
      </c>
      <c r="F6" s="278">
        <v>9</v>
      </c>
      <c r="G6" s="278" t="s">
        <v>178</v>
      </c>
      <c r="H6" s="279">
        <v>30</v>
      </c>
      <c r="I6" s="278" t="s">
        <v>185</v>
      </c>
      <c r="J6" s="278" t="s">
        <v>185</v>
      </c>
      <c r="K6" s="278" t="s">
        <v>178</v>
      </c>
      <c r="L6" s="283" t="s">
        <v>178</v>
      </c>
    </row>
    <row r="7" spans="1:13" ht="28.5" customHeight="1">
      <c r="A7" s="225" t="s">
        <v>239</v>
      </c>
      <c r="B7" s="275" t="s">
        <v>25</v>
      </c>
      <c r="C7" s="276">
        <v>1</v>
      </c>
      <c r="D7" s="282">
        <v>68.34</v>
      </c>
      <c r="E7" s="280" t="s">
        <v>185</v>
      </c>
      <c r="F7" s="278" t="s">
        <v>185</v>
      </c>
      <c r="G7" s="278" t="s">
        <v>178</v>
      </c>
      <c r="H7" s="279">
        <v>34</v>
      </c>
      <c r="I7" s="280" t="s">
        <v>185</v>
      </c>
      <c r="J7" s="280" t="s">
        <v>185</v>
      </c>
      <c r="K7" s="278" t="s">
        <v>178</v>
      </c>
      <c r="L7" s="283" t="s">
        <v>178</v>
      </c>
    </row>
    <row r="8" spans="1:13" ht="28.5" customHeight="1">
      <c r="A8" s="225" t="s">
        <v>227</v>
      </c>
      <c r="B8" s="275" t="s">
        <v>25</v>
      </c>
      <c r="C8" s="276" t="s">
        <v>185</v>
      </c>
      <c r="D8" s="282">
        <v>87.1</v>
      </c>
      <c r="E8" s="280" t="s">
        <v>185</v>
      </c>
      <c r="F8" s="280" t="s">
        <v>185</v>
      </c>
      <c r="G8" s="278" t="s">
        <v>175</v>
      </c>
      <c r="H8" s="279">
        <v>43</v>
      </c>
      <c r="I8" s="280" t="s">
        <v>185</v>
      </c>
      <c r="J8" s="280" t="s">
        <v>185</v>
      </c>
      <c r="K8" s="278" t="s">
        <v>178</v>
      </c>
      <c r="L8" s="283" t="s">
        <v>178</v>
      </c>
    </row>
    <row r="9" spans="1:13" s="272" customFormat="1" ht="28.5" customHeight="1">
      <c r="A9" s="225" t="s">
        <v>242</v>
      </c>
      <c r="B9" s="275" t="s">
        <v>26</v>
      </c>
      <c r="C9" s="276" t="s">
        <v>185</v>
      </c>
      <c r="D9" s="282" t="s">
        <v>50</v>
      </c>
      <c r="E9" s="280" t="s">
        <v>50</v>
      </c>
      <c r="F9" s="278" t="s">
        <v>50</v>
      </c>
      <c r="G9" s="278" t="s">
        <v>50</v>
      </c>
      <c r="H9" s="279">
        <v>112</v>
      </c>
      <c r="I9" s="280">
        <v>5</v>
      </c>
      <c r="J9" s="280" t="s">
        <v>185</v>
      </c>
      <c r="K9" s="285" t="s">
        <v>279</v>
      </c>
      <c r="L9" s="281" t="s">
        <v>183</v>
      </c>
    </row>
    <row r="10" spans="1:13" s="272" customFormat="1" ht="28.5" customHeight="1">
      <c r="A10" s="225" t="s">
        <v>241</v>
      </c>
      <c r="B10" s="275" t="s">
        <v>26</v>
      </c>
      <c r="C10" s="276" t="s">
        <v>185</v>
      </c>
      <c r="D10" s="277" t="s">
        <v>50</v>
      </c>
      <c r="E10" s="278" t="s">
        <v>50</v>
      </c>
      <c r="F10" s="278" t="s">
        <v>50</v>
      </c>
      <c r="G10" s="278" t="s">
        <v>50</v>
      </c>
      <c r="H10" s="279">
        <f>3*28</f>
        <v>84</v>
      </c>
      <c r="I10" s="280" t="s">
        <v>185</v>
      </c>
      <c r="J10" s="280" t="s">
        <v>185</v>
      </c>
      <c r="K10" s="278" t="s">
        <v>178</v>
      </c>
      <c r="L10" s="283" t="s">
        <v>178</v>
      </c>
      <c r="M10"/>
    </row>
    <row r="11" spans="1:13" ht="28.5" customHeight="1">
      <c r="A11" s="223" t="s">
        <v>228</v>
      </c>
      <c r="B11" s="78" t="s">
        <v>26</v>
      </c>
      <c r="C11" s="287">
        <v>0</v>
      </c>
      <c r="D11" s="288" t="s">
        <v>50</v>
      </c>
      <c r="E11" s="289" t="s">
        <v>50</v>
      </c>
      <c r="F11" s="289" t="s">
        <v>50</v>
      </c>
      <c r="G11" s="289" t="s">
        <v>50</v>
      </c>
      <c r="H11" s="290">
        <v>84</v>
      </c>
      <c r="I11" s="291">
        <v>166</v>
      </c>
      <c r="J11" s="291" t="s">
        <v>185</v>
      </c>
      <c r="K11" s="289" t="s">
        <v>176</v>
      </c>
      <c r="L11" s="292" t="s">
        <v>179</v>
      </c>
    </row>
    <row r="12" spans="1:13" s="272" customFormat="1" ht="28.5" customHeight="1">
      <c r="A12" s="225" t="s">
        <v>235</v>
      </c>
      <c r="B12" s="275" t="s">
        <v>26</v>
      </c>
      <c r="C12" s="273">
        <v>0</v>
      </c>
      <c r="D12" s="277" t="s">
        <v>50</v>
      </c>
      <c r="E12" s="278" t="s">
        <v>50</v>
      </c>
      <c r="F12" s="278" t="s">
        <v>50</v>
      </c>
      <c r="G12" s="278" t="s">
        <v>50</v>
      </c>
      <c r="H12" s="279">
        <f>4*28</f>
        <v>112</v>
      </c>
      <c r="I12" s="280">
        <v>7</v>
      </c>
      <c r="J12" s="280" t="s">
        <v>185</v>
      </c>
      <c r="K12" s="274" t="s">
        <v>269</v>
      </c>
      <c r="L12" s="228" t="s">
        <v>271</v>
      </c>
    </row>
    <row r="13" spans="1:13" ht="28.5" customHeight="1">
      <c r="A13" s="225" t="s">
        <v>229</v>
      </c>
      <c r="B13" s="275" t="s">
        <v>26</v>
      </c>
      <c r="C13" s="276">
        <v>0</v>
      </c>
      <c r="D13" s="277" t="s">
        <v>50</v>
      </c>
      <c r="E13" s="278" t="s">
        <v>50</v>
      </c>
      <c r="F13" s="278" t="s">
        <v>50</v>
      </c>
      <c r="G13" s="278" t="s">
        <v>50</v>
      </c>
      <c r="H13" s="279">
        <v>84</v>
      </c>
      <c r="I13" s="280">
        <v>75</v>
      </c>
      <c r="J13" s="280" t="s">
        <v>185</v>
      </c>
      <c r="K13" s="285" t="s">
        <v>287</v>
      </c>
      <c r="L13" s="228" t="s">
        <v>270</v>
      </c>
    </row>
    <row r="14" spans="1:13" ht="28.5" customHeight="1">
      <c r="A14" s="225" t="s">
        <v>230</v>
      </c>
      <c r="B14" s="275" t="s">
        <v>24</v>
      </c>
      <c r="C14" s="276">
        <v>11</v>
      </c>
      <c r="D14" s="277">
        <v>50</v>
      </c>
      <c r="E14" s="278" t="s">
        <v>185</v>
      </c>
      <c r="F14" s="278">
        <v>2</v>
      </c>
      <c r="G14" s="278">
        <v>15</v>
      </c>
      <c r="H14" s="279">
        <v>0</v>
      </c>
      <c r="I14" s="280" t="s">
        <v>50</v>
      </c>
      <c r="J14" s="280" t="s">
        <v>50</v>
      </c>
      <c r="K14" s="278" t="s">
        <v>50</v>
      </c>
      <c r="L14" s="283" t="s">
        <v>178</v>
      </c>
    </row>
    <row r="15" spans="1:13" ht="28.5" customHeight="1">
      <c r="A15" s="225" t="s">
        <v>231</v>
      </c>
      <c r="B15" s="275" t="s">
        <v>26</v>
      </c>
      <c r="C15" s="276">
        <v>11</v>
      </c>
      <c r="D15" s="277" t="s">
        <v>50</v>
      </c>
      <c r="E15" s="278" t="s">
        <v>50</v>
      </c>
      <c r="F15" s="278" t="s">
        <v>50</v>
      </c>
      <c r="G15" s="278" t="s">
        <v>50</v>
      </c>
      <c r="H15" s="279">
        <v>112</v>
      </c>
      <c r="I15" s="280" t="s">
        <v>185</v>
      </c>
      <c r="J15" s="280" t="s">
        <v>185</v>
      </c>
      <c r="K15" s="278" t="s">
        <v>178</v>
      </c>
      <c r="L15" s="283" t="s">
        <v>178</v>
      </c>
    </row>
    <row r="16" spans="1:13" ht="28.5" customHeight="1">
      <c r="A16" s="225" t="s">
        <v>238</v>
      </c>
      <c r="B16" s="275" t="s">
        <v>25</v>
      </c>
      <c r="C16" s="276">
        <v>11</v>
      </c>
      <c r="D16" s="277">
        <v>83.75</v>
      </c>
      <c r="E16" s="278">
        <v>33</v>
      </c>
      <c r="F16" s="278" t="s">
        <v>185</v>
      </c>
      <c r="G16" s="285">
        <v>5.35</v>
      </c>
      <c r="H16" s="279">
        <v>41</v>
      </c>
      <c r="I16" s="280">
        <v>28</v>
      </c>
      <c r="J16" s="280" t="s">
        <v>185</v>
      </c>
      <c r="K16" s="285" t="s">
        <v>283</v>
      </c>
      <c r="L16" s="286" t="s">
        <v>251</v>
      </c>
    </row>
    <row r="17" spans="1:12" ht="28.5" customHeight="1">
      <c r="A17" s="225" t="s">
        <v>236</v>
      </c>
      <c r="B17" s="275" t="s">
        <v>24</v>
      </c>
      <c r="C17" s="276" t="s">
        <v>185</v>
      </c>
      <c r="D17" s="282">
        <v>50</v>
      </c>
      <c r="E17" s="280" t="s">
        <v>185</v>
      </c>
      <c r="F17" s="278" t="s">
        <v>218</v>
      </c>
      <c r="G17" s="278" t="s">
        <v>178</v>
      </c>
      <c r="H17" s="279">
        <v>0</v>
      </c>
      <c r="I17" s="280" t="s">
        <v>274</v>
      </c>
      <c r="J17" s="280" t="s">
        <v>185</v>
      </c>
      <c r="K17" s="278" t="s">
        <v>178</v>
      </c>
      <c r="L17" s="283" t="s">
        <v>275</v>
      </c>
    </row>
    <row r="18" spans="1:12" ht="28.5" customHeight="1">
      <c r="A18" s="225" t="s">
        <v>234</v>
      </c>
      <c r="B18" s="275" t="s">
        <v>24</v>
      </c>
      <c r="C18" s="276">
        <v>10</v>
      </c>
      <c r="D18" s="277">
        <v>50</v>
      </c>
      <c r="E18" s="278" t="s">
        <v>185</v>
      </c>
      <c r="F18" s="278">
        <v>7</v>
      </c>
      <c r="G18" s="284">
        <v>24.5</v>
      </c>
      <c r="H18" s="279">
        <v>0</v>
      </c>
      <c r="I18" s="280" t="s">
        <v>185</v>
      </c>
      <c r="J18" s="280" t="s">
        <v>185</v>
      </c>
      <c r="K18" s="278" t="s">
        <v>178</v>
      </c>
      <c r="L18" s="283" t="s">
        <v>178</v>
      </c>
    </row>
    <row r="19" spans="1:12" ht="28.5" customHeight="1">
      <c r="A19" s="225" t="s">
        <v>237</v>
      </c>
      <c r="B19" s="275" t="s">
        <v>25</v>
      </c>
      <c r="C19" s="276" t="s">
        <v>185</v>
      </c>
      <c r="D19" s="282">
        <v>68.34</v>
      </c>
      <c r="E19" s="280" t="s">
        <v>185</v>
      </c>
      <c r="F19" s="278" t="s">
        <v>224</v>
      </c>
      <c r="G19" s="284">
        <v>26.8</v>
      </c>
      <c r="H19" s="279">
        <v>34</v>
      </c>
      <c r="I19" s="280" t="s">
        <v>185</v>
      </c>
      <c r="J19" s="280" t="s">
        <v>185</v>
      </c>
      <c r="K19" s="278" t="s">
        <v>178</v>
      </c>
      <c r="L19" s="283" t="s">
        <v>178</v>
      </c>
    </row>
    <row r="20" spans="1:12" ht="28.5" customHeight="1">
      <c r="A20" s="225" t="s">
        <v>240</v>
      </c>
      <c r="B20" s="275" t="s">
        <v>25</v>
      </c>
      <c r="C20" s="276">
        <v>1</v>
      </c>
      <c r="D20" s="282">
        <v>68</v>
      </c>
      <c r="E20" s="280">
        <v>8</v>
      </c>
      <c r="F20" s="280" t="s">
        <v>185</v>
      </c>
      <c r="G20" s="285">
        <v>10.51</v>
      </c>
      <c r="H20" s="279">
        <v>34</v>
      </c>
      <c r="I20" s="280">
        <v>11</v>
      </c>
      <c r="J20" s="280" t="s">
        <v>185</v>
      </c>
      <c r="K20" s="284" t="s">
        <v>281</v>
      </c>
      <c r="L20" s="283" t="s">
        <v>280</v>
      </c>
    </row>
    <row r="21" spans="1:12" ht="28.5" customHeight="1" thickBot="1">
      <c r="A21" s="303" t="s">
        <v>233</v>
      </c>
      <c r="B21" s="305" t="s">
        <v>25</v>
      </c>
      <c r="C21" s="307">
        <v>0</v>
      </c>
      <c r="D21" s="309">
        <v>43</v>
      </c>
      <c r="E21" s="311">
        <v>48</v>
      </c>
      <c r="F21" s="311" t="s">
        <v>185</v>
      </c>
      <c r="G21" s="313">
        <v>1.78</v>
      </c>
      <c r="H21" s="315">
        <v>59</v>
      </c>
      <c r="I21" s="311">
        <v>39</v>
      </c>
      <c r="J21" s="311" t="s">
        <v>185</v>
      </c>
      <c r="K21" s="311" t="s">
        <v>282</v>
      </c>
      <c r="L21" s="318" t="s">
        <v>268</v>
      </c>
    </row>
    <row r="22" spans="1:12" s="272" customFormat="1" ht="28.5" customHeight="1">
      <c r="A22" s="302" t="s">
        <v>27</v>
      </c>
      <c r="B22" s="304"/>
      <c r="C22" s="306">
        <f>SUM(C4:C21)</f>
        <v>48</v>
      </c>
      <c r="D22" s="308">
        <f>SUM(D1:D6)</f>
        <v>70</v>
      </c>
      <c r="E22" s="310">
        <v>28.869999999999997</v>
      </c>
      <c r="F22" s="312">
        <f>SUM(F1:F6)</f>
        <v>9</v>
      </c>
      <c r="G22" s="312"/>
      <c r="H22" s="314">
        <f>SUM(H1:H6)</f>
        <v>254</v>
      </c>
      <c r="I22" s="310">
        <f>SUM(I1:I6)</f>
        <v>67</v>
      </c>
      <c r="J22" s="316">
        <f>SUM(J1:J6)</f>
        <v>0</v>
      </c>
      <c r="K22" s="312"/>
      <c r="L22" s="317"/>
    </row>
    <row r="23" spans="1:12" ht="15" customHeight="1">
      <c r="J23" s="296"/>
      <c r="K23" s="296" t="s">
        <v>284</v>
      </c>
    </row>
  </sheetData>
  <autoFilter ref="A3:L21" xr:uid="{00000000-0009-0000-0000-000001000000}">
    <sortState xmlns:xlrd2="http://schemas.microsoft.com/office/spreadsheetml/2017/richdata2" ref="A4:L23">
      <sortCondition ref="A3:A21"/>
    </sortState>
  </autoFilter>
  <mergeCells count="3">
    <mergeCell ref="A2:C2"/>
    <mergeCell ref="D2:G2"/>
    <mergeCell ref="H2:L2"/>
  </mergeCells>
  <hyperlinks>
    <hyperlink ref="L9" r:id="rId1" display="https://gymnasium-bornstedt.de/wp-content/uploads/2023/01/Auswahlkriterien-Ue7_Verfahren-A4_Stand-09_20.pdf" xr:uid="{00000000-0004-0000-0100-000000000000}"/>
    <hyperlink ref="L11" r:id="rId2" display="http://neu.hagpotsdam.de/wp-content/uploads/2020/10/Auswahlkriterien-Ue7_Verfahren-A4_Stand-09_20.pdf" xr:uid="{00000000-0004-0000-0100-000001000000}"/>
    <hyperlink ref="A4" r:id="rId3" display="https://fragdenstaat.de/behoerde/30074/bertha-von-suttner-gymnasium-babelsberg-potsdam/" xr:uid="{00000000-0004-0000-0100-000002000000}"/>
    <hyperlink ref="A5" r:id="rId4" display="https://fragdenstaat.de/behoerde/30069/einstein-gymnasium-potsdam-potsdam/" xr:uid="{00000000-0004-0000-0100-000003000000}"/>
    <hyperlink ref="A8" r:id="rId5" display="https://fragdenstaat.de/behoerde/30058/gesamtschule-am-schilfhof-potsdam/" xr:uid="{00000000-0004-0000-0100-000004000000}"/>
    <hyperlink ref="A11" r:id="rId6" display="https://fragdenstaat.de/behoerde/30045/hannah-arendt-gymnasium-potsdam/" xr:uid="{00000000-0004-0000-0100-000005000000}"/>
    <hyperlink ref="A13" r:id="rId7" display="https://fragdenstaat.de/behoerde/30043/humboldt-gymnasium-potsdam/" xr:uid="{00000000-0004-0000-0100-000006000000}"/>
    <hyperlink ref="A14" r:id="rId8" display="https://fragdenstaat.de/behoerde/30039/kathe-kollwitz-oberschule-potsdam/" xr:uid="{00000000-0004-0000-0100-000007000000}"/>
    <hyperlink ref="A15" r:id="rId9" display="https://fragdenstaat.de/behoerde/30036/leibniz-gymnasium-potsdam-potsdam/" xr:uid="{00000000-0004-0000-0100-000008000000}"/>
    <hyperlink ref="A6" r:id="rId10" display="https://fragdenstaat.de/behoerde/30062/friedrich-wilhelm-von-steuben-gesamtschule-potsdam/" xr:uid="{00000000-0004-0000-0100-000009000000}"/>
    <hyperlink ref="A21" r:id="rId11" display="https://fragdenstaat.de/behoerde/16249/voltaireschule-potsdam/" xr:uid="{00000000-0004-0000-0100-00000A000000}"/>
    <hyperlink ref="A18" r:id="rId12" display="https://fragdenstaat.de/behoerde/30027/oberschule-theodor-fontane-mit-primarstufe-potsdam/" xr:uid="{00000000-0004-0000-0100-00000B000000}"/>
    <hyperlink ref="A12" r:id="rId13" display="https://fragdenstaat.de/behoerde/30044/hermann-von-helmholtz-gymnasium-europaschule-potsdam/" xr:uid="{00000000-0004-0000-0100-00000C000000}"/>
    <hyperlink ref="A17" r:id="rId14" display="https://fragdenstaat.de/behoerde/30033/montessori-oberschule-mit-primarstufe-potsdam/" xr:uid="{00000000-0004-0000-0100-00000D000000}"/>
    <hyperlink ref="A19" r:id="rId15" display="https://fragdenstaat.de/behoerde/30019/schule-am-schloss-potsdam/" xr:uid="{00000000-0004-0000-0100-00000E000000}"/>
    <hyperlink ref="A16" r:id="rId16" display="https://fragdenstaat.de/behoerde/30035/leonardo-da-vinci-gesamtschule-potsdam/" xr:uid="{00000000-0004-0000-0100-00000F000000}"/>
    <hyperlink ref="A7" r:id="rId17" display="https://fragdenstaat.de/behoerde/30059/gesamtschule-peter-joseph-lenne-potsdam/" xr:uid="{00000000-0004-0000-0100-000010000000}"/>
    <hyperlink ref="A9" r:id="rId18" display="https://fragdenstaat.de/behoerde/50048/gymnasium-bornstedt/" xr:uid="{00000000-0004-0000-0100-000011000000}"/>
    <hyperlink ref="A20" r:id="rId19" display="https://fragdenstaat.de/behoerde/30017/schulzentrum-am-stern-potsdam/" xr:uid="{00000000-0004-0000-0100-000012000000}"/>
    <hyperlink ref="A10" r:id="rId20" display="https://fragdenstaat.de/behoerde/51695/gymnasium-im-brunnenviertel/" xr:uid="{00000000-0004-0000-0100-000013000000}"/>
    <hyperlink ref="L16" r:id="rId21" xr:uid="{00000000-0004-0000-0100-000014000000}"/>
    <hyperlink ref="L21" r:id="rId22" xr:uid="{00000000-0004-0000-0100-000015000000}"/>
    <hyperlink ref="L5" r:id="rId23" xr:uid="{A95086DE-846A-47BE-85B7-891291EE3A02}"/>
  </hyperlinks>
  <pageMargins left="0.7" right="0.7" top="0.75" bottom="0.75" header="0.3" footer="0.3"/>
  <pageSetup orientation="portrait" horizontalDpi="4294967295" verticalDpi="4294967295" r:id="rId2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"/>
  <sheetViews>
    <sheetView zoomScale="80" zoomScaleNormal="80" workbookViewId="0">
      <selection activeCell="H23" sqref="H23"/>
    </sheetView>
  </sheetViews>
  <sheetFormatPr defaultColWidth="44.140625" defaultRowHeight="15" customHeight="1"/>
  <cols>
    <col min="1" max="1" width="44" customWidth="1"/>
    <col min="2" max="3" width="15.7109375" customWidth="1"/>
    <col min="4" max="6" width="15.5703125" customWidth="1"/>
    <col min="7" max="8" width="13.5703125" customWidth="1"/>
    <col min="9" max="9" width="12.7109375" customWidth="1"/>
    <col min="10" max="10" width="15.7109375" customWidth="1"/>
    <col min="11" max="11" width="13.7109375" customWidth="1"/>
    <col min="12" max="12" width="73.5703125" customWidth="1"/>
    <col min="13" max="13" width="21" customWidth="1"/>
    <col min="14" max="14" width="35.42578125" customWidth="1"/>
  </cols>
  <sheetData>
    <row r="1" spans="1:14" ht="41.25" customHeight="1" thickBot="1">
      <c r="A1" s="20" t="s">
        <v>32</v>
      </c>
    </row>
    <row r="2" spans="1:14" ht="33" customHeight="1" thickBot="1">
      <c r="A2" s="327"/>
      <c r="B2" s="328"/>
      <c r="C2" s="329"/>
      <c r="D2" s="322" t="s">
        <v>220</v>
      </c>
      <c r="E2" s="323"/>
      <c r="F2" s="323"/>
      <c r="G2" s="323"/>
      <c r="H2" s="324" t="s">
        <v>221</v>
      </c>
      <c r="I2" s="325"/>
      <c r="J2" s="325"/>
      <c r="K2" s="325"/>
      <c r="L2" s="325"/>
      <c r="M2" s="325"/>
      <c r="N2" s="217"/>
    </row>
    <row r="3" spans="1:14" ht="54" customHeight="1" thickBot="1">
      <c r="A3" s="85" t="s">
        <v>0</v>
      </c>
      <c r="B3" s="86" t="s">
        <v>23</v>
      </c>
      <c r="C3" s="212" t="s">
        <v>184</v>
      </c>
      <c r="D3" s="174" t="s">
        <v>164</v>
      </c>
      <c r="E3" s="175" t="s">
        <v>216</v>
      </c>
      <c r="F3" s="185" t="s">
        <v>217</v>
      </c>
      <c r="G3" s="176" t="s">
        <v>174</v>
      </c>
      <c r="H3" s="203" t="s">
        <v>177</v>
      </c>
      <c r="I3" s="204" t="s">
        <v>216</v>
      </c>
      <c r="J3" s="204" t="s">
        <v>217</v>
      </c>
      <c r="K3" s="205" t="s">
        <v>215</v>
      </c>
      <c r="L3" s="206" t="s">
        <v>199</v>
      </c>
      <c r="M3" s="213" t="s">
        <v>180</v>
      </c>
      <c r="N3" s="216" t="s">
        <v>186</v>
      </c>
    </row>
    <row r="4" spans="1:14" ht="28.5" customHeight="1" thickBot="1">
      <c r="A4" s="198" t="s">
        <v>4</v>
      </c>
      <c r="B4" s="90" t="s">
        <v>25</v>
      </c>
      <c r="C4" s="195" t="s">
        <v>185</v>
      </c>
      <c r="D4" s="177">
        <v>70</v>
      </c>
      <c r="E4" s="179" t="s">
        <v>185</v>
      </c>
      <c r="F4" s="180">
        <v>23</v>
      </c>
      <c r="G4" s="180" t="s">
        <v>175</v>
      </c>
      <c r="H4" s="207">
        <v>30</v>
      </c>
      <c r="I4" s="179" t="s">
        <v>185</v>
      </c>
      <c r="J4" s="179">
        <v>15</v>
      </c>
      <c r="K4" s="180" t="s">
        <v>178</v>
      </c>
      <c r="L4" s="200" t="s">
        <v>178</v>
      </c>
      <c r="M4" s="194" t="s">
        <v>178</v>
      </c>
      <c r="N4" s="215" t="s">
        <v>209</v>
      </c>
    </row>
    <row r="5" spans="1:14" ht="28.5" customHeight="1" thickBot="1">
      <c r="A5" s="198" t="s">
        <v>18</v>
      </c>
      <c r="B5" s="90" t="s">
        <v>25</v>
      </c>
      <c r="C5" s="195" t="s">
        <v>185</v>
      </c>
      <c r="D5" s="177">
        <v>68.34</v>
      </c>
      <c r="E5" s="179" t="s">
        <v>185</v>
      </c>
      <c r="F5" s="180">
        <v>1</v>
      </c>
      <c r="G5" s="180" t="s">
        <v>175</v>
      </c>
      <c r="H5" s="207">
        <v>34</v>
      </c>
      <c r="I5" s="179" t="s">
        <v>185</v>
      </c>
      <c r="J5" s="179">
        <v>2</v>
      </c>
      <c r="K5" s="180" t="s">
        <v>178</v>
      </c>
      <c r="L5" s="200" t="s">
        <v>178</v>
      </c>
      <c r="M5" s="194" t="s">
        <v>178</v>
      </c>
      <c r="N5" s="215" t="s">
        <v>197</v>
      </c>
    </row>
    <row r="6" spans="1:14" ht="28.5" customHeight="1">
      <c r="A6" s="198" t="s">
        <v>16</v>
      </c>
      <c r="B6" s="90" t="s">
        <v>24</v>
      </c>
      <c r="C6" s="195" t="s">
        <v>185</v>
      </c>
      <c r="D6" s="177">
        <v>50</v>
      </c>
      <c r="E6" s="179" t="s">
        <v>185</v>
      </c>
      <c r="F6" s="180">
        <v>18</v>
      </c>
      <c r="G6" s="180" t="s">
        <v>175</v>
      </c>
      <c r="H6" s="207">
        <v>12</v>
      </c>
      <c r="I6" s="179" t="s">
        <v>185</v>
      </c>
      <c r="J6" s="179">
        <v>12</v>
      </c>
      <c r="K6" s="180" t="s">
        <v>178</v>
      </c>
      <c r="L6" s="200" t="s">
        <v>178</v>
      </c>
      <c r="M6" s="194" t="s">
        <v>178</v>
      </c>
      <c r="N6" s="215" t="s">
        <v>213</v>
      </c>
    </row>
    <row r="7" spans="1:14" ht="28.5" customHeight="1" thickBot="1">
      <c r="A7" s="198" t="s">
        <v>7</v>
      </c>
      <c r="B7" s="90" t="s">
        <v>25</v>
      </c>
      <c r="C7" s="196" t="s">
        <v>185</v>
      </c>
      <c r="D7" s="177">
        <v>87.1</v>
      </c>
      <c r="E7" s="179" t="s">
        <v>185</v>
      </c>
      <c r="F7" s="199">
        <v>1</v>
      </c>
      <c r="G7" s="180" t="s">
        <v>175</v>
      </c>
      <c r="H7" s="207">
        <v>43</v>
      </c>
      <c r="I7" s="179" t="s">
        <v>185</v>
      </c>
      <c r="J7" s="199">
        <v>1</v>
      </c>
      <c r="K7" s="180" t="s">
        <v>178</v>
      </c>
      <c r="L7" s="200" t="s">
        <v>178</v>
      </c>
      <c r="M7" s="194" t="s">
        <v>178</v>
      </c>
      <c r="N7" s="215" t="s">
        <v>196</v>
      </c>
    </row>
    <row r="8" spans="1:14" ht="28.5" customHeight="1">
      <c r="A8" s="198" t="s">
        <v>3</v>
      </c>
      <c r="B8" s="90" t="s">
        <v>24</v>
      </c>
      <c r="C8" s="195" t="s">
        <v>185</v>
      </c>
      <c r="D8" s="177">
        <v>50</v>
      </c>
      <c r="E8" s="179" t="s">
        <v>185</v>
      </c>
      <c r="F8" s="180">
        <v>12</v>
      </c>
      <c r="G8" s="180" t="s">
        <v>175</v>
      </c>
      <c r="H8" s="207">
        <v>1</v>
      </c>
      <c r="I8" s="179" t="s">
        <v>185</v>
      </c>
      <c r="J8" s="179">
        <v>1</v>
      </c>
      <c r="K8" s="180" t="s">
        <v>178</v>
      </c>
      <c r="L8" s="200" t="s">
        <v>178</v>
      </c>
      <c r="M8" s="194" t="s">
        <v>178</v>
      </c>
      <c r="N8" s="215" t="s">
        <v>198</v>
      </c>
    </row>
    <row r="9" spans="1:14" ht="28.5" customHeight="1">
      <c r="A9" s="198" t="s">
        <v>2</v>
      </c>
      <c r="B9" s="90" t="s">
        <v>25</v>
      </c>
      <c r="C9" s="196">
        <v>1</v>
      </c>
      <c r="D9" s="177">
        <v>68.34</v>
      </c>
      <c r="E9" s="179">
        <v>27</v>
      </c>
      <c r="F9" s="180">
        <v>0</v>
      </c>
      <c r="G9" s="180" t="s">
        <v>175</v>
      </c>
      <c r="H9" s="207">
        <v>34</v>
      </c>
      <c r="I9" s="179">
        <v>1</v>
      </c>
      <c r="J9" s="179" t="s">
        <v>185</v>
      </c>
      <c r="K9" s="180">
        <v>10</v>
      </c>
      <c r="L9" s="200" t="s">
        <v>178</v>
      </c>
      <c r="M9" s="194" t="s">
        <v>178</v>
      </c>
      <c r="N9" s="215" t="s">
        <v>211</v>
      </c>
    </row>
    <row r="10" spans="1:14" ht="28.5" customHeight="1">
      <c r="A10" s="198" t="s">
        <v>1</v>
      </c>
      <c r="B10" s="90" t="s">
        <v>24</v>
      </c>
      <c r="C10" s="196" t="s">
        <v>185</v>
      </c>
      <c r="D10" s="177">
        <v>50</v>
      </c>
      <c r="E10" s="179">
        <v>4</v>
      </c>
      <c r="F10" s="180" t="s">
        <v>218</v>
      </c>
      <c r="G10" s="180" t="s">
        <v>178</v>
      </c>
      <c r="H10" s="207">
        <v>0</v>
      </c>
      <c r="I10" s="179" t="s">
        <v>185</v>
      </c>
      <c r="J10" s="179" t="s">
        <v>185</v>
      </c>
      <c r="K10" s="180" t="s">
        <v>178</v>
      </c>
      <c r="L10" s="200" t="s">
        <v>178</v>
      </c>
      <c r="M10" s="194" t="s">
        <v>178</v>
      </c>
      <c r="N10" s="215" t="s">
        <v>212</v>
      </c>
    </row>
    <row r="11" spans="1:14" ht="28.5" customHeight="1">
      <c r="A11" s="198" t="s">
        <v>14</v>
      </c>
      <c r="B11" s="90" t="s">
        <v>26</v>
      </c>
      <c r="C11" s="196" t="s">
        <v>185</v>
      </c>
      <c r="D11" s="194" t="s">
        <v>50</v>
      </c>
      <c r="E11" s="180" t="s">
        <v>50</v>
      </c>
      <c r="F11" s="180" t="s">
        <v>50</v>
      </c>
      <c r="G11" s="180" t="s">
        <v>50</v>
      </c>
      <c r="H11" s="207">
        <v>112</v>
      </c>
      <c r="I11" s="179" t="s">
        <v>185</v>
      </c>
      <c r="J11" s="179" t="s">
        <v>185</v>
      </c>
      <c r="K11" s="180">
        <v>7</v>
      </c>
      <c r="L11" s="201" t="s">
        <v>179</v>
      </c>
      <c r="M11" s="194" t="s">
        <v>178</v>
      </c>
      <c r="N11" s="215" t="s">
        <v>210</v>
      </c>
    </row>
    <row r="12" spans="1:14" ht="28.5" customHeight="1">
      <c r="A12" s="198" t="s">
        <v>10</v>
      </c>
      <c r="B12" s="90" t="s">
        <v>26</v>
      </c>
      <c r="C12" s="196" t="s">
        <v>185</v>
      </c>
      <c r="D12" s="194" t="s">
        <v>50</v>
      </c>
      <c r="E12" s="180" t="s">
        <v>50</v>
      </c>
      <c r="F12" s="180" t="s">
        <v>50</v>
      </c>
      <c r="G12" s="180" t="s">
        <v>50</v>
      </c>
      <c r="H12" s="207">
        <v>84</v>
      </c>
      <c r="I12" s="179">
        <v>14</v>
      </c>
      <c r="J12" s="179" t="s">
        <v>185</v>
      </c>
      <c r="K12" s="180">
        <v>7</v>
      </c>
      <c r="L12" s="200" t="s">
        <v>181</v>
      </c>
      <c r="M12" s="194" t="s">
        <v>181</v>
      </c>
      <c r="N12" s="215" t="s">
        <v>207</v>
      </c>
    </row>
    <row r="13" spans="1:14" ht="28.5" customHeight="1">
      <c r="A13" s="198" t="s">
        <v>13</v>
      </c>
      <c r="B13" s="90" t="s">
        <v>26</v>
      </c>
      <c r="C13" s="196" t="s">
        <v>185</v>
      </c>
      <c r="D13" s="194" t="s">
        <v>50</v>
      </c>
      <c r="E13" s="180" t="s">
        <v>50</v>
      </c>
      <c r="F13" s="180" t="s">
        <v>50</v>
      </c>
      <c r="G13" s="180" t="s">
        <v>50</v>
      </c>
      <c r="H13" s="207">
        <v>112</v>
      </c>
      <c r="I13" s="179">
        <v>14</v>
      </c>
      <c r="J13" s="179" t="s">
        <v>185</v>
      </c>
      <c r="K13" s="180">
        <v>7</v>
      </c>
      <c r="L13" s="200" t="s">
        <v>181</v>
      </c>
      <c r="M13" s="194" t="s">
        <v>181</v>
      </c>
      <c r="N13" s="215" t="s">
        <v>214</v>
      </c>
    </row>
    <row r="14" spans="1:14" ht="28.5" customHeight="1">
      <c r="A14" s="198" t="s">
        <v>9</v>
      </c>
      <c r="B14" s="90" t="s">
        <v>26</v>
      </c>
      <c r="C14" s="196">
        <v>1</v>
      </c>
      <c r="D14" s="194" t="s">
        <v>50</v>
      </c>
      <c r="E14" s="180" t="s">
        <v>50</v>
      </c>
      <c r="F14" s="180" t="s">
        <v>50</v>
      </c>
      <c r="G14" s="180" t="s">
        <v>50</v>
      </c>
      <c r="H14" s="207">
        <v>112</v>
      </c>
      <c r="I14" s="179">
        <v>76</v>
      </c>
      <c r="J14" s="179" t="s">
        <v>185</v>
      </c>
      <c r="K14" s="180">
        <v>5</v>
      </c>
      <c r="L14" s="200" t="s">
        <v>181</v>
      </c>
      <c r="M14" s="194" t="s">
        <v>181</v>
      </c>
      <c r="N14" s="215" t="s">
        <v>200</v>
      </c>
    </row>
    <row r="15" spans="1:14" ht="28.5" customHeight="1">
      <c r="A15" s="198" t="s">
        <v>12</v>
      </c>
      <c r="B15" s="90" t="s">
        <v>26</v>
      </c>
      <c r="C15" s="196" t="s">
        <v>185</v>
      </c>
      <c r="D15" s="194" t="s">
        <v>50</v>
      </c>
      <c r="E15" s="180" t="s">
        <v>50</v>
      </c>
      <c r="F15" s="180" t="s">
        <v>50</v>
      </c>
      <c r="G15" s="180" t="s">
        <v>50</v>
      </c>
      <c r="H15" s="207">
        <v>112</v>
      </c>
      <c r="I15" s="179">
        <v>11</v>
      </c>
      <c r="J15" s="179" t="s">
        <v>185</v>
      </c>
      <c r="K15" s="180">
        <v>6</v>
      </c>
      <c r="L15" s="202" t="s">
        <v>182</v>
      </c>
      <c r="M15" s="194" t="s">
        <v>181</v>
      </c>
      <c r="N15" s="215" t="s">
        <v>206</v>
      </c>
    </row>
    <row r="16" spans="1:14" ht="28.5" customHeight="1">
      <c r="A16" s="198" t="s">
        <v>205</v>
      </c>
      <c r="B16" s="90" t="s">
        <v>26</v>
      </c>
      <c r="C16" s="196" t="s">
        <v>185</v>
      </c>
      <c r="D16" s="194" t="s">
        <v>50</v>
      </c>
      <c r="E16" s="180" t="s">
        <v>50</v>
      </c>
      <c r="F16" s="180" t="s">
        <v>50</v>
      </c>
      <c r="G16" s="180" t="s">
        <v>50</v>
      </c>
      <c r="H16" s="207">
        <v>112</v>
      </c>
      <c r="I16" s="179">
        <v>45</v>
      </c>
      <c r="J16" s="179" t="s">
        <v>185</v>
      </c>
      <c r="K16" s="180">
        <v>6</v>
      </c>
      <c r="L16" s="201" t="s">
        <v>183</v>
      </c>
      <c r="M16" s="194" t="s">
        <v>181</v>
      </c>
      <c r="N16" s="215" t="s">
        <v>204</v>
      </c>
    </row>
    <row r="17" spans="1:14" ht="28.5" customHeight="1">
      <c r="A17" s="198" t="s">
        <v>11</v>
      </c>
      <c r="B17" s="90" t="s">
        <v>26</v>
      </c>
      <c r="C17" s="196" t="s">
        <v>185</v>
      </c>
      <c r="D17" s="194" t="s">
        <v>50</v>
      </c>
      <c r="E17" s="180" t="s">
        <v>50</v>
      </c>
      <c r="F17" s="180" t="s">
        <v>50</v>
      </c>
      <c r="G17" s="180" t="s">
        <v>50</v>
      </c>
      <c r="H17" s="208">
        <v>112</v>
      </c>
      <c r="I17" s="179" t="s">
        <v>185</v>
      </c>
      <c r="J17" s="179">
        <v>8</v>
      </c>
      <c r="K17" s="180">
        <v>7</v>
      </c>
      <c r="L17" s="200" t="s">
        <v>178</v>
      </c>
      <c r="M17" s="194" t="s">
        <v>178</v>
      </c>
      <c r="N17" s="215" t="s">
        <v>208</v>
      </c>
    </row>
    <row r="18" spans="1:14" ht="28.5" customHeight="1">
      <c r="A18" s="198" t="s">
        <v>6</v>
      </c>
      <c r="B18" s="90" t="s">
        <v>25</v>
      </c>
      <c r="C18" s="196" t="s">
        <v>185</v>
      </c>
      <c r="D18" s="177">
        <v>83.75</v>
      </c>
      <c r="E18" s="179">
        <v>82</v>
      </c>
      <c r="F18" s="180">
        <v>0</v>
      </c>
      <c r="G18" s="221">
        <v>4.0999999999999996</v>
      </c>
      <c r="H18" s="207">
        <v>41</v>
      </c>
      <c r="I18" s="179">
        <v>49</v>
      </c>
      <c r="J18" s="179" t="s">
        <v>185</v>
      </c>
      <c r="K18" s="180">
        <v>6</v>
      </c>
      <c r="L18" s="200" t="s">
        <v>181</v>
      </c>
      <c r="M18" s="194" t="s">
        <v>181</v>
      </c>
      <c r="N18" s="215" t="s">
        <v>203</v>
      </c>
    </row>
    <row r="19" spans="1:14" ht="28.5" customHeight="1">
      <c r="A19" s="198" t="s">
        <v>17</v>
      </c>
      <c r="B19" s="90" t="s">
        <v>25</v>
      </c>
      <c r="C19" s="196">
        <v>2</v>
      </c>
      <c r="D19" s="177">
        <v>68</v>
      </c>
      <c r="E19" s="179">
        <v>54</v>
      </c>
      <c r="F19" s="180">
        <v>0</v>
      </c>
      <c r="G19" s="221">
        <v>2.2999999999999998</v>
      </c>
      <c r="H19" s="207">
        <v>34</v>
      </c>
      <c r="I19" s="179">
        <v>30</v>
      </c>
      <c r="J19" s="179" t="s">
        <v>185</v>
      </c>
      <c r="K19" s="180">
        <v>6</v>
      </c>
      <c r="L19" s="200" t="s">
        <v>181</v>
      </c>
      <c r="M19" s="194" t="s">
        <v>181</v>
      </c>
      <c r="N19" s="215" t="s">
        <v>202</v>
      </c>
    </row>
    <row r="20" spans="1:14" ht="28.5" customHeight="1">
      <c r="A20" s="198" t="s">
        <v>5</v>
      </c>
      <c r="B20" s="90" t="s">
        <v>25</v>
      </c>
      <c r="C20" s="196">
        <v>1</v>
      </c>
      <c r="D20" s="177">
        <v>43</v>
      </c>
      <c r="E20" s="179">
        <v>71</v>
      </c>
      <c r="F20" s="180">
        <v>0</v>
      </c>
      <c r="G20" s="221">
        <v>1.6</v>
      </c>
      <c r="H20" s="226">
        <v>51</v>
      </c>
      <c r="I20" s="226" t="s">
        <v>249</v>
      </c>
      <c r="J20" s="179">
        <v>4</v>
      </c>
      <c r="K20" s="226" t="s">
        <v>250</v>
      </c>
      <c r="L20" s="200" t="s">
        <v>181</v>
      </c>
      <c r="M20" s="194" t="s">
        <v>181</v>
      </c>
      <c r="N20" s="215" t="s">
        <v>201</v>
      </c>
    </row>
    <row r="21" spans="1:14" ht="28.5" customHeight="1" thickBot="1">
      <c r="A21" s="4" t="s">
        <v>27</v>
      </c>
      <c r="B21" s="183"/>
      <c r="C21" s="227">
        <f>SUM(C4:C20)</f>
        <v>5</v>
      </c>
      <c r="D21" s="178">
        <f>SUM(D4:D20)</f>
        <v>638.53</v>
      </c>
      <c r="E21" s="178">
        <f>SUM(E4:E20)</f>
        <v>238</v>
      </c>
      <c r="F21" s="210">
        <f>SUM(F4:F20)</f>
        <v>55</v>
      </c>
      <c r="G21" s="181"/>
      <c r="H21" s="209">
        <f>SUM(H4:H20)</f>
        <v>1036</v>
      </c>
      <c r="I21" s="210">
        <f>SUM(I4:I20)</f>
        <v>240</v>
      </c>
      <c r="J21" s="210">
        <f>SUM(J4:J20)</f>
        <v>43</v>
      </c>
      <c r="K21" s="210"/>
      <c r="L21" s="211"/>
      <c r="M21" s="214"/>
      <c r="N21" s="197"/>
    </row>
  </sheetData>
  <autoFilter ref="A3:N21" xr:uid="{00000000-0009-0000-0000-000002000000}"/>
  <mergeCells count="3">
    <mergeCell ref="A2:C2"/>
    <mergeCell ref="D2:G2"/>
    <mergeCell ref="H2:M2"/>
  </mergeCells>
  <hyperlinks>
    <hyperlink ref="L16" r:id="rId1" display="https://gymnasium-bornstedt.de/wp-content/uploads/2023/01/Auswahlkriterien-Ue7_Verfahren-A4_Stand-09_20.pdf" xr:uid="{00000000-0004-0000-0200-000000000000}"/>
    <hyperlink ref="N5" r:id="rId2" xr:uid="{00000000-0004-0000-0200-000001000000}"/>
    <hyperlink ref="N14" r:id="rId3" xr:uid="{00000000-0004-0000-0200-000002000000}"/>
    <hyperlink ref="L11" r:id="rId4" display="http://neu.hagpotsdam.de/wp-content/uploads/2020/10/Auswahlkriterien-Ue7_Verfahren-A4_Stand-09_20.pdf" xr:uid="{00000000-0004-0000-0200-000003000000}"/>
  </hyperlinks>
  <pageMargins left="0.7" right="0.7" top="0.75" bottom="0.75" header="0.3" footer="0.3"/>
  <pageSetup orientation="portrait" horizontalDpi="4294967295" verticalDpi="4294967295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D33"/>
  <sheetViews>
    <sheetView workbookViewId="0">
      <selection activeCell="B12" sqref="B12"/>
    </sheetView>
  </sheetViews>
  <sheetFormatPr defaultColWidth="9.140625" defaultRowHeight="15"/>
  <cols>
    <col min="1" max="1" width="75.140625" bestFit="1" customWidth="1"/>
    <col min="2" max="2" width="40.85546875" bestFit="1" customWidth="1"/>
    <col min="3" max="3" width="36.7109375" bestFit="1" customWidth="1"/>
    <col min="4" max="4" width="19" bestFit="1" customWidth="1"/>
    <col min="5" max="5" width="36.7109375" bestFit="1" customWidth="1"/>
    <col min="6" max="7" width="3.7109375" bestFit="1" customWidth="1"/>
    <col min="8" max="8" width="45.85546875" bestFit="1" customWidth="1"/>
    <col min="9" max="9" width="41.7109375" bestFit="1" customWidth="1"/>
  </cols>
  <sheetData>
    <row r="4" spans="1:4">
      <c r="A4" s="76" t="s">
        <v>106</v>
      </c>
      <c r="B4" t="s">
        <v>187</v>
      </c>
      <c r="C4" t="s">
        <v>188</v>
      </c>
      <c r="D4" t="s">
        <v>129</v>
      </c>
    </row>
    <row r="5" spans="1:4">
      <c r="A5" s="77" t="s">
        <v>25</v>
      </c>
      <c r="B5" s="9">
        <v>2.8699999999999974</v>
      </c>
      <c r="C5" s="9">
        <v>-42.86999999999999</v>
      </c>
      <c r="D5" s="9">
        <v>-40.000000000000007</v>
      </c>
    </row>
    <row r="6" spans="1:4">
      <c r="A6" s="184" t="s">
        <v>192</v>
      </c>
      <c r="B6" s="9">
        <v>-30.32</v>
      </c>
      <c r="C6" s="9">
        <v>-9.6799999999999926</v>
      </c>
      <c r="D6" s="9">
        <v>-39.999999999999993</v>
      </c>
    </row>
    <row r="7" spans="1:4">
      <c r="A7" s="193" t="s">
        <v>2</v>
      </c>
      <c r="B7" s="9">
        <v>5.3400000000000034</v>
      </c>
      <c r="C7" s="9">
        <v>14.660000000000004</v>
      </c>
      <c r="D7" s="9">
        <v>20.000000000000007</v>
      </c>
    </row>
    <row r="8" spans="1:4">
      <c r="A8" s="193" t="s">
        <v>5</v>
      </c>
      <c r="B8" s="9">
        <v>-35.660000000000004</v>
      </c>
      <c r="C8" s="9">
        <v>-24.339999999999996</v>
      </c>
      <c r="D8" s="9">
        <v>-60</v>
      </c>
    </row>
    <row r="9" spans="1:4">
      <c r="A9" s="184" t="s">
        <v>191</v>
      </c>
      <c r="B9" s="9">
        <v>9.0900000000000034</v>
      </c>
      <c r="C9" s="9">
        <v>-41.089999999999996</v>
      </c>
      <c r="D9" s="9">
        <v>-31.999999999999993</v>
      </c>
    </row>
    <row r="10" spans="1:4">
      <c r="A10" s="193" t="s">
        <v>6</v>
      </c>
      <c r="B10" s="9">
        <v>-21.25</v>
      </c>
      <c r="C10" s="9">
        <v>-62.75</v>
      </c>
      <c r="D10" s="9">
        <v>-84</v>
      </c>
    </row>
    <row r="11" spans="1:4">
      <c r="A11" s="193" t="s">
        <v>18</v>
      </c>
      <c r="B11" s="9">
        <v>30.340000000000003</v>
      </c>
      <c r="C11" s="9">
        <v>21.660000000000004</v>
      </c>
      <c r="D11" s="9">
        <v>52.000000000000007</v>
      </c>
    </row>
    <row r="12" spans="1:4">
      <c r="A12" s="184" t="s">
        <v>195</v>
      </c>
      <c r="B12" s="9">
        <v>24.099999999999994</v>
      </c>
      <c r="C12" s="9">
        <v>7.8999999999999986</v>
      </c>
      <c r="D12" s="9">
        <v>32</v>
      </c>
    </row>
    <row r="13" spans="1:4">
      <c r="A13" s="193" t="s">
        <v>4</v>
      </c>
      <c r="B13" s="9">
        <v>32</v>
      </c>
      <c r="C13" s="9">
        <v>29</v>
      </c>
      <c r="D13" s="9">
        <v>61</v>
      </c>
    </row>
    <row r="14" spans="1:4">
      <c r="A14" s="193" t="s">
        <v>7</v>
      </c>
      <c r="B14" s="9">
        <v>18.099999999999994</v>
      </c>
      <c r="C14" s="9">
        <v>17.899999999999999</v>
      </c>
      <c r="D14" s="9">
        <v>35.999999999999993</v>
      </c>
    </row>
    <row r="15" spans="1:4">
      <c r="A15" s="193" t="s">
        <v>17</v>
      </c>
      <c r="B15" s="9">
        <v>-26</v>
      </c>
      <c r="C15" s="9">
        <v>-39</v>
      </c>
      <c r="D15" s="9">
        <v>-65</v>
      </c>
    </row>
    <row r="16" spans="1:4">
      <c r="A16" s="77" t="s">
        <v>26</v>
      </c>
      <c r="B16" s="9">
        <v>-14</v>
      </c>
      <c r="C16" s="9">
        <v>-84</v>
      </c>
      <c r="D16" s="9">
        <v>-98</v>
      </c>
    </row>
    <row r="17" spans="1:4">
      <c r="A17" s="184" t="s">
        <v>192</v>
      </c>
      <c r="B17" s="9">
        <v>-4</v>
      </c>
      <c r="C17" s="9">
        <v>2</v>
      </c>
      <c r="D17" s="9">
        <v>-2</v>
      </c>
    </row>
    <row r="18" spans="1:4">
      <c r="A18" s="193" t="s">
        <v>10</v>
      </c>
      <c r="B18" s="9">
        <v>-1</v>
      </c>
      <c r="C18" s="9">
        <v>-5</v>
      </c>
      <c r="D18" s="9">
        <v>-6</v>
      </c>
    </row>
    <row r="19" spans="1:4">
      <c r="A19" s="193" t="s">
        <v>12</v>
      </c>
      <c r="B19" s="9">
        <v>-3</v>
      </c>
      <c r="C19" s="9">
        <v>7</v>
      </c>
      <c r="D19" s="9">
        <v>4</v>
      </c>
    </row>
    <row r="20" spans="1:4">
      <c r="A20" s="184" t="s">
        <v>191</v>
      </c>
      <c r="B20" s="9">
        <v>-3</v>
      </c>
      <c r="C20" s="9">
        <v>-25</v>
      </c>
      <c r="D20" s="9">
        <v>-28</v>
      </c>
    </row>
    <row r="21" spans="1:4">
      <c r="A21" s="193" t="s">
        <v>14</v>
      </c>
      <c r="B21" s="9">
        <v>0</v>
      </c>
      <c r="C21" s="9">
        <v>17</v>
      </c>
      <c r="D21" s="9">
        <v>17</v>
      </c>
    </row>
    <row r="22" spans="1:4">
      <c r="A22" s="193" t="s">
        <v>15</v>
      </c>
      <c r="B22" s="9">
        <v>-3</v>
      </c>
      <c r="C22" s="9">
        <v>-42</v>
      </c>
      <c r="D22" s="9">
        <v>-45</v>
      </c>
    </row>
    <row r="23" spans="1:4">
      <c r="A23" s="184" t="s">
        <v>195</v>
      </c>
      <c r="B23" s="9">
        <v>-7</v>
      </c>
      <c r="C23" s="9">
        <v>-61</v>
      </c>
      <c r="D23" s="9">
        <v>-68</v>
      </c>
    </row>
    <row r="24" spans="1:4">
      <c r="A24" s="193" t="s">
        <v>9</v>
      </c>
      <c r="B24" s="9">
        <v>-1</v>
      </c>
      <c r="C24" s="9">
        <v>-73</v>
      </c>
      <c r="D24" s="9">
        <v>-74</v>
      </c>
    </row>
    <row r="25" spans="1:4">
      <c r="A25" s="193" t="s">
        <v>11</v>
      </c>
      <c r="B25" s="9">
        <v>-5</v>
      </c>
      <c r="C25" s="9">
        <v>23</v>
      </c>
      <c r="D25" s="9">
        <v>18</v>
      </c>
    </row>
    <row r="26" spans="1:4">
      <c r="A26" s="193" t="s">
        <v>13</v>
      </c>
      <c r="B26" s="9">
        <v>-1</v>
      </c>
      <c r="C26" s="9">
        <v>-11</v>
      </c>
      <c r="D26" s="9">
        <v>-12</v>
      </c>
    </row>
    <row r="27" spans="1:4">
      <c r="A27" s="77" t="s">
        <v>24</v>
      </c>
      <c r="B27" s="9">
        <v>85</v>
      </c>
      <c r="C27" s="9">
        <v>-23</v>
      </c>
      <c r="D27" s="9">
        <v>62</v>
      </c>
    </row>
    <row r="28" spans="1:4">
      <c r="A28" s="184" t="s">
        <v>192</v>
      </c>
      <c r="B28" s="9">
        <v>55</v>
      </c>
      <c r="C28" s="9">
        <v>-20</v>
      </c>
      <c r="D28" s="9">
        <v>35</v>
      </c>
    </row>
    <row r="29" spans="1:4">
      <c r="A29" s="193" t="s">
        <v>1</v>
      </c>
      <c r="B29" s="9">
        <v>20</v>
      </c>
      <c r="C29" s="9">
        <v>-19</v>
      </c>
      <c r="D29" s="9">
        <v>1</v>
      </c>
    </row>
    <row r="30" spans="1:4">
      <c r="A30" s="193" t="s">
        <v>16</v>
      </c>
      <c r="B30" s="9">
        <v>35</v>
      </c>
      <c r="C30" s="9">
        <v>-1</v>
      </c>
      <c r="D30" s="9">
        <v>34</v>
      </c>
    </row>
    <row r="31" spans="1:4">
      <c r="A31" s="184" t="s">
        <v>195</v>
      </c>
      <c r="B31" s="9">
        <v>30</v>
      </c>
      <c r="C31" s="9">
        <v>-3</v>
      </c>
      <c r="D31" s="9">
        <v>27</v>
      </c>
    </row>
    <row r="32" spans="1:4">
      <c r="A32" s="193" t="s">
        <v>3</v>
      </c>
      <c r="B32" s="9">
        <v>30</v>
      </c>
      <c r="C32" s="9">
        <v>-3</v>
      </c>
      <c r="D32" s="9">
        <v>27</v>
      </c>
    </row>
    <row r="33" spans="1:4">
      <c r="A33" s="77" t="s">
        <v>107</v>
      </c>
      <c r="B33" s="9">
        <v>73.87</v>
      </c>
      <c r="C33" s="9">
        <v>-149.87</v>
      </c>
      <c r="D33" s="9">
        <v>-76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61"/>
  <sheetViews>
    <sheetView zoomScale="90" zoomScaleNormal="90" workbookViewId="0">
      <pane xSplit="3" ySplit="3" topLeftCell="D4" activePane="bottomRight" state="frozen"/>
      <selection pane="topRight" activeCell="C1" sqref="C1"/>
      <selection pane="bottomLeft" activeCell="A4" sqref="A4"/>
      <selection pane="bottomRight" activeCell="F6" sqref="F6"/>
    </sheetView>
  </sheetViews>
  <sheetFormatPr defaultColWidth="44.140625" defaultRowHeight="15" customHeight="1" outlineLevelRow="1"/>
  <cols>
    <col min="1" max="1" width="43.5703125" bestFit="1" customWidth="1"/>
    <col min="2" max="2" width="13.42578125" customWidth="1"/>
    <col min="3" max="3" width="24.28515625" customWidth="1"/>
    <col min="4" max="4" width="12.42578125" customWidth="1"/>
    <col min="5" max="5" width="9" customWidth="1"/>
    <col min="6" max="6" width="12.28515625" bestFit="1" customWidth="1"/>
    <col min="7" max="7" width="13.85546875" bestFit="1" customWidth="1"/>
    <col min="8" max="8" width="12.7109375" customWidth="1"/>
    <col min="9" max="9" width="16.28515625" bestFit="1" customWidth="1"/>
    <col min="10" max="10" width="13.140625" bestFit="1" customWidth="1"/>
    <col min="11" max="11" width="16.28515625" bestFit="1" customWidth="1"/>
    <col min="12" max="12" width="13.28515625" bestFit="1" customWidth="1"/>
    <col min="13" max="13" width="17.140625" bestFit="1" customWidth="1"/>
    <col min="14" max="14" width="17.140625" customWidth="1"/>
    <col min="15" max="15" width="15.85546875" bestFit="1" customWidth="1"/>
    <col min="16" max="16" width="17.42578125" bestFit="1" customWidth="1"/>
    <col min="17" max="17" width="13.28515625" bestFit="1" customWidth="1"/>
    <col min="18" max="18" width="16" bestFit="1" customWidth="1"/>
    <col min="19" max="19" width="13.140625" bestFit="1" customWidth="1"/>
    <col min="20" max="21" width="13.28515625" bestFit="1" customWidth="1"/>
    <col min="22" max="22" width="17.140625" bestFit="1" customWidth="1"/>
    <col min="23" max="23" width="15.85546875" bestFit="1" customWidth="1"/>
    <col min="24" max="24" width="13.5703125" bestFit="1" customWidth="1"/>
    <col min="25" max="26" width="13.7109375" bestFit="1" customWidth="1"/>
    <col min="27" max="27" width="17.7109375" bestFit="1" customWidth="1"/>
    <col min="28" max="28" width="16.28515625" bestFit="1" customWidth="1"/>
    <col min="29" max="29" width="18" bestFit="1" customWidth="1"/>
    <col min="30" max="30" width="13.7109375" bestFit="1" customWidth="1"/>
    <col min="31" max="31" width="16.42578125" bestFit="1" customWidth="1"/>
    <col min="32" max="32" width="9" bestFit="1" customWidth="1"/>
    <col min="33" max="33" width="12.140625" bestFit="1" customWidth="1"/>
  </cols>
  <sheetData>
    <row r="1" spans="1:33" ht="39" customHeight="1" thickBot="1">
      <c r="A1" s="187" t="s">
        <v>194</v>
      </c>
      <c r="B1" s="20"/>
      <c r="C1" s="20"/>
      <c r="J1" s="334" t="s">
        <v>20</v>
      </c>
      <c r="K1" s="335"/>
      <c r="L1" s="335"/>
      <c r="M1" s="335"/>
      <c r="N1" s="335"/>
      <c r="O1" s="335"/>
      <c r="P1" s="336"/>
      <c r="Q1" s="336"/>
      <c r="R1" s="337"/>
      <c r="S1" s="334" t="s">
        <v>21</v>
      </c>
      <c r="T1" s="335"/>
      <c r="U1" s="335"/>
      <c r="V1" s="335"/>
      <c r="W1" s="338"/>
      <c r="X1" s="334" t="s">
        <v>33</v>
      </c>
      <c r="Y1" s="335"/>
      <c r="Z1" s="335"/>
      <c r="AA1" s="335"/>
      <c r="AB1" s="335"/>
      <c r="AC1" s="336"/>
      <c r="AD1" s="336"/>
      <c r="AE1" s="336"/>
      <c r="AF1" s="339" t="s">
        <v>30</v>
      </c>
      <c r="AG1" s="340"/>
    </row>
    <row r="2" spans="1:33" ht="33" customHeight="1" thickBot="1">
      <c r="A2" s="87"/>
      <c r="B2" s="95"/>
      <c r="C2" s="95"/>
      <c r="D2" s="88"/>
      <c r="E2" s="341" t="s">
        <v>132</v>
      </c>
      <c r="F2" s="342"/>
      <c r="G2" s="343"/>
      <c r="H2" s="343"/>
      <c r="I2" s="344"/>
      <c r="J2" s="345" t="s">
        <v>29</v>
      </c>
      <c r="K2" s="346"/>
      <c r="L2" s="346"/>
      <c r="M2" s="346"/>
      <c r="N2" s="347"/>
      <c r="O2" s="348"/>
      <c r="P2" s="349" t="s">
        <v>28</v>
      </c>
      <c r="Q2" s="346"/>
      <c r="R2" s="350"/>
      <c r="S2" s="349" t="s">
        <v>29</v>
      </c>
      <c r="T2" s="346"/>
      <c r="U2" s="346"/>
      <c r="V2" s="346"/>
      <c r="W2" s="348"/>
      <c r="X2" s="349" t="s">
        <v>29</v>
      </c>
      <c r="Y2" s="346"/>
      <c r="Z2" s="346"/>
      <c r="AA2" s="346"/>
      <c r="AB2" s="348"/>
      <c r="AC2" s="349" t="s">
        <v>28</v>
      </c>
      <c r="AD2" s="346"/>
      <c r="AE2" s="351"/>
      <c r="AF2" s="330" t="s">
        <v>34</v>
      </c>
      <c r="AG2" s="331"/>
    </row>
    <row r="3" spans="1:33" ht="54.75" customHeight="1">
      <c r="A3" s="85" t="s">
        <v>0</v>
      </c>
      <c r="B3" s="96" t="s">
        <v>190</v>
      </c>
      <c r="C3" s="96" t="s">
        <v>189</v>
      </c>
      <c r="D3" s="86" t="s">
        <v>23</v>
      </c>
      <c r="E3" s="7" t="s">
        <v>164</v>
      </c>
      <c r="F3" s="1" t="s">
        <v>108</v>
      </c>
      <c r="G3" s="5" t="s">
        <v>22</v>
      </c>
      <c r="H3" s="5" t="s">
        <v>130</v>
      </c>
      <c r="I3" s="82" t="s">
        <v>131</v>
      </c>
      <c r="J3" s="79" t="s">
        <v>110</v>
      </c>
      <c r="K3" s="1" t="s">
        <v>111</v>
      </c>
      <c r="L3" s="1" t="s">
        <v>112</v>
      </c>
      <c r="M3" s="1" t="s">
        <v>113</v>
      </c>
      <c r="N3" s="5" t="s">
        <v>163</v>
      </c>
      <c r="O3" s="2" t="s">
        <v>114</v>
      </c>
      <c r="P3" s="1" t="s">
        <v>172</v>
      </c>
      <c r="Q3" s="1" t="s">
        <v>173</v>
      </c>
      <c r="R3" s="2" t="s">
        <v>115</v>
      </c>
      <c r="S3" s="7" t="s">
        <v>117</v>
      </c>
      <c r="T3" s="1" t="s">
        <v>118</v>
      </c>
      <c r="U3" s="1" t="s">
        <v>119</v>
      </c>
      <c r="V3" s="1" t="s">
        <v>120</v>
      </c>
      <c r="W3" s="2" t="s">
        <v>121</v>
      </c>
      <c r="X3" s="7" t="s">
        <v>122</v>
      </c>
      <c r="Y3" s="1" t="s">
        <v>123</v>
      </c>
      <c r="Z3" s="1" t="s">
        <v>124</v>
      </c>
      <c r="AA3" s="1" t="s">
        <v>125</v>
      </c>
      <c r="AB3" s="2" t="s">
        <v>126</v>
      </c>
      <c r="AC3" s="7" t="s">
        <v>127</v>
      </c>
      <c r="AD3" s="1" t="s">
        <v>124</v>
      </c>
      <c r="AE3" s="5" t="s">
        <v>128</v>
      </c>
      <c r="AF3" s="167" t="s">
        <v>31</v>
      </c>
      <c r="AG3" s="12" t="s">
        <v>27</v>
      </c>
    </row>
    <row r="4" spans="1:33" ht="15" customHeight="1">
      <c r="A4" s="102" t="s">
        <v>6</v>
      </c>
      <c r="B4" s="101" t="s">
        <v>191</v>
      </c>
      <c r="C4" s="101" t="s">
        <v>139</v>
      </c>
      <c r="D4" s="90" t="s">
        <v>25</v>
      </c>
      <c r="E4" s="91">
        <f>G4-F4</f>
        <v>83.75</v>
      </c>
      <c r="F4" s="92">
        <f>G4*0.33</f>
        <v>41.25</v>
      </c>
      <c r="G4" s="67">
        <v>125</v>
      </c>
      <c r="H4" s="67">
        <v>114</v>
      </c>
      <c r="I4" s="83">
        <f t="shared" ref="I4:I20" si="0">G4-H4</f>
        <v>11</v>
      </c>
      <c r="J4" s="80">
        <v>8</v>
      </c>
      <c r="K4" s="58">
        <v>94</v>
      </c>
      <c r="L4" s="58">
        <v>104</v>
      </c>
      <c r="M4" s="58">
        <v>3</v>
      </c>
      <c r="N4" s="170">
        <f t="shared" ref="N4:N20" si="1">J4+K4</f>
        <v>102</v>
      </c>
      <c r="O4" s="59">
        <f t="shared" ref="O4:O20" si="2">SUM(J4:M4)</f>
        <v>209</v>
      </c>
      <c r="P4" s="57">
        <f t="shared" ref="P4:P20" si="3">E4-J4-K4-M4</f>
        <v>-21.25</v>
      </c>
      <c r="Q4" s="58">
        <f t="shared" ref="Q4:Q20" si="4">F4-L4</f>
        <v>-62.75</v>
      </c>
      <c r="R4" s="60">
        <f t="shared" ref="R4:R20" si="5">Q4+P4</f>
        <v>-84</v>
      </c>
      <c r="S4" s="61">
        <v>4</v>
      </c>
      <c r="T4" s="62">
        <v>86</v>
      </c>
      <c r="U4" s="62">
        <v>84</v>
      </c>
      <c r="V4" s="60">
        <v>2</v>
      </c>
      <c r="W4" s="60">
        <f t="shared" ref="W4:W20" si="6">SUM(S4:V4)</f>
        <v>176</v>
      </c>
      <c r="X4" s="63">
        <f t="shared" ref="X4:X20" si="7">S4+J4</f>
        <v>12</v>
      </c>
      <c r="Y4" s="64">
        <f t="shared" ref="Y4:Y20" si="8">T4+K4</f>
        <v>180</v>
      </c>
      <c r="Z4" s="64">
        <f t="shared" ref="Z4:Z20" si="9">U4+L4</f>
        <v>188</v>
      </c>
      <c r="AA4" s="65">
        <f t="shared" ref="AA4:AA20" si="10">V4+M4</f>
        <v>5</v>
      </c>
      <c r="AB4" s="66">
        <f t="shared" ref="AB4:AB20" si="11">SUM(X4:AA4)</f>
        <v>385</v>
      </c>
      <c r="AC4" s="61">
        <f t="shared" ref="AC4:AC20" si="12">E4-J4-K4-M4-S4-T4-V4</f>
        <v>-113.25</v>
      </c>
      <c r="AD4" s="62">
        <f t="shared" ref="AD4:AD20" si="13">F4-L4-U4</f>
        <v>-146.75</v>
      </c>
      <c r="AE4" s="66">
        <f t="shared" ref="AE4:AE20" si="14">AD4+AC4</f>
        <v>-260</v>
      </c>
      <c r="AF4" s="17">
        <f t="shared" ref="AF4:AF20" si="15">O4/G4</f>
        <v>1.6719999999999999</v>
      </c>
      <c r="AG4" s="18">
        <f t="shared" ref="AG4:AG20" si="16">AB4/G4</f>
        <v>3.08</v>
      </c>
    </row>
    <row r="5" spans="1:33" ht="15" customHeight="1">
      <c r="A5" s="102" t="s">
        <v>18</v>
      </c>
      <c r="B5" s="101" t="s">
        <v>191</v>
      </c>
      <c r="C5" s="101" t="s">
        <v>139</v>
      </c>
      <c r="D5" s="90" t="s">
        <v>25</v>
      </c>
      <c r="E5" s="91">
        <f>G5-F5</f>
        <v>68.34</v>
      </c>
      <c r="F5" s="92">
        <f>G5*0.33</f>
        <v>33.660000000000004</v>
      </c>
      <c r="G5" s="67">
        <v>102</v>
      </c>
      <c r="H5" s="67">
        <v>100</v>
      </c>
      <c r="I5" s="83">
        <f t="shared" si="0"/>
        <v>2</v>
      </c>
      <c r="J5" s="80">
        <v>1</v>
      </c>
      <c r="K5" s="58">
        <v>35</v>
      </c>
      <c r="L5" s="58">
        <v>12</v>
      </c>
      <c r="M5" s="58">
        <v>2</v>
      </c>
      <c r="N5" s="170">
        <f t="shared" si="1"/>
        <v>36</v>
      </c>
      <c r="O5" s="59">
        <f t="shared" si="2"/>
        <v>50</v>
      </c>
      <c r="P5" s="57">
        <f t="shared" si="3"/>
        <v>30.340000000000003</v>
      </c>
      <c r="Q5" s="58">
        <f t="shared" si="4"/>
        <v>21.660000000000004</v>
      </c>
      <c r="R5" s="60">
        <f t="shared" si="5"/>
        <v>52.000000000000007</v>
      </c>
      <c r="S5" s="61">
        <v>7</v>
      </c>
      <c r="T5" s="62">
        <v>52</v>
      </c>
      <c r="U5" s="62">
        <v>44</v>
      </c>
      <c r="V5" s="60">
        <v>1</v>
      </c>
      <c r="W5" s="60">
        <f t="shared" si="6"/>
        <v>104</v>
      </c>
      <c r="X5" s="63">
        <f t="shared" si="7"/>
        <v>8</v>
      </c>
      <c r="Y5" s="64">
        <f t="shared" si="8"/>
        <v>87</v>
      </c>
      <c r="Z5" s="64">
        <f t="shared" si="9"/>
        <v>56</v>
      </c>
      <c r="AA5" s="65">
        <f t="shared" si="10"/>
        <v>3</v>
      </c>
      <c r="AB5" s="66">
        <f t="shared" si="11"/>
        <v>154</v>
      </c>
      <c r="AC5" s="61">
        <f t="shared" si="12"/>
        <v>-29.659999999999997</v>
      </c>
      <c r="AD5" s="62">
        <f t="shared" si="13"/>
        <v>-22.339999999999996</v>
      </c>
      <c r="AE5" s="66">
        <f t="shared" si="14"/>
        <v>-51.999999999999993</v>
      </c>
      <c r="AF5" s="14">
        <f t="shared" si="15"/>
        <v>0.49019607843137253</v>
      </c>
      <c r="AG5" s="15">
        <f t="shared" si="16"/>
        <v>1.5098039215686274</v>
      </c>
    </row>
    <row r="6" spans="1:33" ht="15" customHeight="1">
      <c r="A6" s="102" t="s">
        <v>14</v>
      </c>
      <c r="B6" s="101" t="s">
        <v>191</v>
      </c>
      <c r="C6" s="101" t="s">
        <v>139</v>
      </c>
      <c r="D6" s="90" t="s">
        <v>26</v>
      </c>
      <c r="E6" s="91">
        <v>0</v>
      </c>
      <c r="F6" s="92">
        <f>G6-E6</f>
        <v>112</v>
      </c>
      <c r="G6" s="67">
        <v>112</v>
      </c>
      <c r="H6" s="67">
        <v>114</v>
      </c>
      <c r="I6" s="83">
        <f t="shared" si="0"/>
        <v>-2</v>
      </c>
      <c r="J6" s="80">
        <v>0</v>
      </c>
      <c r="K6" s="58">
        <v>0</v>
      </c>
      <c r="L6" s="58">
        <v>95</v>
      </c>
      <c r="M6" s="58"/>
      <c r="N6" s="170">
        <f t="shared" si="1"/>
        <v>0</v>
      </c>
      <c r="O6" s="59">
        <f t="shared" si="2"/>
        <v>95</v>
      </c>
      <c r="P6" s="57">
        <f t="shared" si="3"/>
        <v>0</v>
      </c>
      <c r="Q6" s="58">
        <f t="shared" si="4"/>
        <v>17</v>
      </c>
      <c r="R6" s="60">
        <f t="shared" si="5"/>
        <v>17</v>
      </c>
      <c r="S6" s="61"/>
      <c r="T6" s="62">
        <v>2</v>
      </c>
      <c r="U6" s="62">
        <v>158</v>
      </c>
      <c r="V6" s="60"/>
      <c r="W6" s="60">
        <f t="shared" si="6"/>
        <v>160</v>
      </c>
      <c r="X6" s="63">
        <f t="shared" si="7"/>
        <v>0</v>
      </c>
      <c r="Y6" s="64">
        <f t="shared" si="8"/>
        <v>2</v>
      </c>
      <c r="Z6" s="64">
        <f t="shared" si="9"/>
        <v>253</v>
      </c>
      <c r="AA6" s="65">
        <f t="shared" si="10"/>
        <v>0</v>
      </c>
      <c r="AB6" s="66">
        <f t="shared" si="11"/>
        <v>255</v>
      </c>
      <c r="AC6" s="21">
        <f t="shared" si="12"/>
        <v>-2</v>
      </c>
      <c r="AD6" s="22">
        <f t="shared" si="13"/>
        <v>-141</v>
      </c>
      <c r="AE6" s="23">
        <f t="shared" si="14"/>
        <v>-143</v>
      </c>
      <c r="AF6" s="14">
        <f t="shared" si="15"/>
        <v>0.8482142857142857</v>
      </c>
      <c r="AG6" s="16">
        <f t="shared" si="16"/>
        <v>2.2767857142857144</v>
      </c>
    </row>
    <row r="7" spans="1:33" ht="15" customHeight="1">
      <c r="A7" s="102" t="s">
        <v>219</v>
      </c>
      <c r="B7" s="101" t="s">
        <v>191</v>
      </c>
      <c r="C7" s="101" t="s">
        <v>139</v>
      </c>
      <c r="D7" s="90" t="s">
        <v>26</v>
      </c>
      <c r="E7" s="91">
        <v>0</v>
      </c>
      <c r="F7" s="92">
        <f>G7-E7</f>
        <v>112</v>
      </c>
      <c r="G7" s="67">
        <v>112</v>
      </c>
      <c r="H7" s="67">
        <v>112</v>
      </c>
      <c r="I7" s="83">
        <f t="shared" si="0"/>
        <v>0</v>
      </c>
      <c r="J7" s="80">
        <v>0</v>
      </c>
      <c r="K7" s="58">
        <v>3</v>
      </c>
      <c r="L7" s="58">
        <v>154</v>
      </c>
      <c r="M7" s="58"/>
      <c r="N7" s="170">
        <f t="shared" si="1"/>
        <v>3</v>
      </c>
      <c r="O7" s="59">
        <f t="shared" si="2"/>
        <v>157</v>
      </c>
      <c r="P7" s="57">
        <f t="shared" si="3"/>
        <v>-3</v>
      </c>
      <c r="Q7" s="58">
        <f t="shared" si="4"/>
        <v>-42</v>
      </c>
      <c r="R7" s="60">
        <f t="shared" si="5"/>
        <v>-45</v>
      </c>
      <c r="S7" s="61"/>
      <c r="T7" s="62">
        <v>3</v>
      </c>
      <c r="U7" s="62">
        <v>107</v>
      </c>
      <c r="V7" s="60"/>
      <c r="W7" s="60">
        <f t="shared" si="6"/>
        <v>110</v>
      </c>
      <c r="X7" s="63">
        <f t="shared" si="7"/>
        <v>0</v>
      </c>
      <c r="Y7" s="64">
        <f t="shared" si="8"/>
        <v>6</v>
      </c>
      <c r="Z7" s="64">
        <f t="shared" si="9"/>
        <v>261</v>
      </c>
      <c r="AA7" s="65">
        <f t="shared" si="10"/>
        <v>0</v>
      </c>
      <c r="AB7" s="66">
        <f t="shared" si="11"/>
        <v>267</v>
      </c>
      <c r="AC7" s="21">
        <f t="shared" si="12"/>
        <v>-6</v>
      </c>
      <c r="AD7" s="22">
        <f t="shared" si="13"/>
        <v>-149</v>
      </c>
      <c r="AE7" s="23">
        <f t="shared" si="14"/>
        <v>-155</v>
      </c>
      <c r="AF7" s="19">
        <f t="shared" si="15"/>
        <v>1.4017857142857142</v>
      </c>
      <c r="AG7" s="16">
        <f t="shared" si="16"/>
        <v>2.3839285714285716</v>
      </c>
    </row>
    <row r="8" spans="1:33" ht="15" customHeight="1">
      <c r="A8" s="102" t="s">
        <v>1</v>
      </c>
      <c r="B8" s="101" t="s">
        <v>192</v>
      </c>
      <c r="C8" s="101" t="s">
        <v>138</v>
      </c>
      <c r="D8" s="90" t="s">
        <v>24</v>
      </c>
      <c r="E8" s="91">
        <f>G8-F8</f>
        <v>50</v>
      </c>
      <c r="F8" s="92">
        <v>0</v>
      </c>
      <c r="G8" s="67">
        <v>50</v>
      </c>
      <c r="H8" s="67">
        <v>45</v>
      </c>
      <c r="I8" s="83">
        <f t="shared" si="0"/>
        <v>5</v>
      </c>
      <c r="J8" s="80">
        <v>4</v>
      </c>
      <c r="K8" s="58">
        <v>26</v>
      </c>
      <c r="L8" s="58">
        <v>19</v>
      </c>
      <c r="M8" s="58"/>
      <c r="N8" s="170">
        <f t="shared" si="1"/>
        <v>30</v>
      </c>
      <c r="O8" s="59">
        <f t="shared" si="2"/>
        <v>49</v>
      </c>
      <c r="P8" s="57">
        <f t="shared" si="3"/>
        <v>20</v>
      </c>
      <c r="Q8" s="58">
        <f t="shared" si="4"/>
        <v>-19</v>
      </c>
      <c r="R8" s="60">
        <f t="shared" si="5"/>
        <v>1</v>
      </c>
      <c r="S8" s="61">
        <v>4</v>
      </c>
      <c r="T8" s="62">
        <v>9</v>
      </c>
      <c r="U8" s="62">
        <v>2</v>
      </c>
      <c r="V8" s="60"/>
      <c r="W8" s="60">
        <f t="shared" si="6"/>
        <v>15</v>
      </c>
      <c r="X8" s="63">
        <f t="shared" si="7"/>
        <v>8</v>
      </c>
      <c r="Y8" s="64">
        <f t="shared" si="8"/>
        <v>35</v>
      </c>
      <c r="Z8" s="64">
        <f t="shared" si="9"/>
        <v>21</v>
      </c>
      <c r="AA8" s="65">
        <f t="shared" si="10"/>
        <v>0</v>
      </c>
      <c r="AB8" s="66">
        <f t="shared" si="11"/>
        <v>64</v>
      </c>
      <c r="AC8" s="21">
        <f t="shared" si="12"/>
        <v>7</v>
      </c>
      <c r="AD8" s="22">
        <f t="shared" si="13"/>
        <v>-21</v>
      </c>
      <c r="AE8" s="23">
        <f t="shared" si="14"/>
        <v>-14</v>
      </c>
      <c r="AF8" s="14">
        <f t="shared" si="15"/>
        <v>0.98</v>
      </c>
      <c r="AG8" s="15">
        <f t="shared" si="16"/>
        <v>1.28</v>
      </c>
    </row>
    <row r="9" spans="1:33" ht="15" customHeight="1">
      <c r="A9" s="102" t="s">
        <v>5</v>
      </c>
      <c r="B9" s="101" t="s">
        <v>192</v>
      </c>
      <c r="C9" s="101" t="s">
        <v>138</v>
      </c>
      <c r="D9" s="90" t="s">
        <v>25</v>
      </c>
      <c r="E9" s="91">
        <f>G9-F9</f>
        <v>43.339999999999996</v>
      </c>
      <c r="F9" s="92">
        <f>G9*0.33+25</f>
        <v>58.660000000000004</v>
      </c>
      <c r="G9" s="67">
        <v>102</v>
      </c>
      <c r="H9" s="67">
        <v>88</v>
      </c>
      <c r="I9" s="83">
        <f t="shared" si="0"/>
        <v>14</v>
      </c>
      <c r="J9" s="80">
        <v>5</v>
      </c>
      <c r="K9" s="58">
        <v>70</v>
      </c>
      <c r="L9" s="58">
        <v>86</v>
      </c>
      <c r="M9" s="58">
        <v>1</v>
      </c>
      <c r="N9" s="170">
        <f t="shared" si="1"/>
        <v>75</v>
      </c>
      <c r="O9" s="59">
        <f t="shared" si="2"/>
        <v>162</v>
      </c>
      <c r="P9" s="57">
        <f t="shared" si="3"/>
        <v>-32.660000000000004</v>
      </c>
      <c r="Q9" s="58">
        <f t="shared" si="4"/>
        <v>-27.339999999999996</v>
      </c>
      <c r="R9" s="60">
        <f t="shared" si="5"/>
        <v>-60</v>
      </c>
      <c r="S9" s="61">
        <v>4</v>
      </c>
      <c r="T9" s="62">
        <v>87</v>
      </c>
      <c r="U9" s="62">
        <v>130</v>
      </c>
      <c r="V9" s="60">
        <v>1</v>
      </c>
      <c r="W9" s="60">
        <f t="shared" si="6"/>
        <v>222</v>
      </c>
      <c r="X9" s="63">
        <f t="shared" si="7"/>
        <v>9</v>
      </c>
      <c r="Y9" s="64">
        <f t="shared" si="8"/>
        <v>157</v>
      </c>
      <c r="Z9" s="64">
        <f t="shared" si="9"/>
        <v>216</v>
      </c>
      <c r="AA9" s="65">
        <f t="shared" si="10"/>
        <v>2</v>
      </c>
      <c r="AB9" s="66">
        <f t="shared" si="11"/>
        <v>384</v>
      </c>
      <c r="AC9" s="61">
        <f t="shared" si="12"/>
        <v>-124.66</v>
      </c>
      <c r="AD9" s="62">
        <f t="shared" si="13"/>
        <v>-157.34</v>
      </c>
      <c r="AE9" s="66">
        <f t="shared" si="14"/>
        <v>-282</v>
      </c>
      <c r="AF9" s="17">
        <f t="shared" si="15"/>
        <v>1.588235294117647</v>
      </c>
      <c r="AG9" s="18">
        <f t="shared" si="16"/>
        <v>3.7647058823529411</v>
      </c>
    </row>
    <row r="10" spans="1:33" ht="15" customHeight="1">
      <c r="A10" s="102" t="s">
        <v>10</v>
      </c>
      <c r="B10" s="101" t="s">
        <v>192</v>
      </c>
      <c r="C10" s="101" t="s">
        <v>138</v>
      </c>
      <c r="D10" s="90" t="s">
        <v>26</v>
      </c>
      <c r="E10" s="91">
        <v>0</v>
      </c>
      <c r="F10" s="92">
        <f>G10-E10</f>
        <v>84</v>
      </c>
      <c r="G10" s="67">
        <v>84</v>
      </c>
      <c r="H10" s="67">
        <v>85</v>
      </c>
      <c r="I10" s="83">
        <f t="shared" si="0"/>
        <v>-1</v>
      </c>
      <c r="J10" s="80">
        <v>0</v>
      </c>
      <c r="K10" s="58">
        <v>1</v>
      </c>
      <c r="L10" s="58">
        <v>89</v>
      </c>
      <c r="M10" s="58"/>
      <c r="N10" s="170">
        <f t="shared" si="1"/>
        <v>1</v>
      </c>
      <c r="O10" s="59">
        <f t="shared" si="2"/>
        <v>90</v>
      </c>
      <c r="P10" s="57">
        <f t="shared" si="3"/>
        <v>-1</v>
      </c>
      <c r="Q10" s="58">
        <f t="shared" si="4"/>
        <v>-5</v>
      </c>
      <c r="R10" s="60">
        <f t="shared" si="5"/>
        <v>-6</v>
      </c>
      <c r="S10" s="61"/>
      <c r="T10" s="62"/>
      <c r="U10" s="62">
        <v>84</v>
      </c>
      <c r="V10" s="60"/>
      <c r="W10" s="60">
        <f t="shared" si="6"/>
        <v>84</v>
      </c>
      <c r="X10" s="63">
        <f t="shared" si="7"/>
        <v>0</v>
      </c>
      <c r="Y10" s="64">
        <f t="shared" si="8"/>
        <v>1</v>
      </c>
      <c r="Z10" s="64">
        <f t="shared" si="9"/>
        <v>173</v>
      </c>
      <c r="AA10" s="65">
        <f t="shared" si="10"/>
        <v>0</v>
      </c>
      <c r="AB10" s="66">
        <f t="shared" si="11"/>
        <v>174</v>
      </c>
      <c r="AC10" s="21">
        <f t="shared" si="12"/>
        <v>-1</v>
      </c>
      <c r="AD10" s="22">
        <f t="shared" si="13"/>
        <v>-89</v>
      </c>
      <c r="AE10" s="23">
        <f t="shared" si="14"/>
        <v>-90</v>
      </c>
      <c r="AF10" s="19">
        <f t="shared" si="15"/>
        <v>1.0714285714285714</v>
      </c>
      <c r="AG10" s="16">
        <f t="shared" si="16"/>
        <v>2.0714285714285716</v>
      </c>
    </row>
    <row r="11" spans="1:33" ht="15" customHeight="1">
      <c r="A11" s="102" t="s">
        <v>12</v>
      </c>
      <c r="B11" s="101" t="s">
        <v>192</v>
      </c>
      <c r="C11" s="101" t="s">
        <v>138</v>
      </c>
      <c r="D11" s="90" t="s">
        <v>26</v>
      </c>
      <c r="E11" s="91">
        <v>0</v>
      </c>
      <c r="F11" s="92">
        <f>G11-E11</f>
        <v>112</v>
      </c>
      <c r="G11" s="67">
        <v>112</v>
      </c>
      <c r="H11" s="67">
        <v>112</v>
      </c>
      <c r="I11" s="83">
        <f t="shared" si="0"/>
        <v>0</v>
      </c>
      <c r="J11" s="80">
        <v>0</v>
      </c>
      <c r="K11" s="58">
        <v>3</v>
      </c>
      <c r="L11" s="58">
        <v>105</v>
      </c>
      <c r="M11" s="58"/>
      <c r="N11" s="170">
        <f t="shared" si="1"/>
        <v>3</v>
      </c>
      <c r="O11" s="59">
        <f t="shared" si="2"/>
        <v>108</v>
      </c>
      <c r="P11" s="57">
        <f t="shared" si="3"/>
        <v>-3</v>
      </c>
      <c r="Q11" s="58">
        <f t="shared" si="4"/>
        <v>7</v>
      </c>
      <c r="R11" s="60">
        <f t="shared" si="5"/>
        <v>4</v>
      </c>
      <c r="S11" s="61"/>
      <c r="T11" s="62">
        <v>2</v>
      </c>
      <c r="U11" s="62">
        <v>236</v>
      </c>
      <c r="V11" s="60"/>
      <c r="W11" s="60">
        <f t="shared" si="6"/>
        <v>238</v>
      </c>
      <c r="X11" s="63">
        <f t="shared" si="7"/>
        <v>0</v>
      </c>
      <c r="Y11" s="64">
        <f t="shared" si="8"/>
        <v>5</v>
      </c>
      <c r="Z11" s="64">
        <f t="shared" si="9"/>
        <v>341</v>
      </c>
      <c r="AA11" s="65">
        <f t="shared" si="10"/>
        <v>0</v>
      </c>
      <c r="AB11" s="66">
        <f t="shared" si="11"/>
        <v>346</v>
      </c>
      <c r="AC11" s="21">
        <f t="shared" si="12"/>
        <v>-5</v>
      </c>
      <c r="AD11" s="22">
        <f t="shared" si="13"/>
        <v>-229</v>
      </c>
      <c r="AE11" s="23">
        <f t="shared" si="14"/>
        <v>-234</v>
      </c>
      <c r="AF11" s="14">
        <f t="shared" si="15"/>
        <v>0.9642857142857143</v>
      </c>
      <c r="AG11" s="18">
        <f t="shared" si="16"/>
        <v>3.0892857142857144</v>
      </c>
    </row>
    <row r="12" spans="1:33" ht="15" customHeight="1">
      <c r="A12" s="102" t="s">
        <v>16</v>
      </c>
      <c r="B12" s="101" t="s">
        <v>192</v>
      </c>
      <c r="C12" s="101" t="s">
        <v>138</v>
      </c>
      <c r="D12" s="90" t="s">
        <v>24</v>
      </c>
      <c r="E12" s="91">
        <f>G12-F12</f>
        <v>50</v>
      </c>
      <c r="F12" s="92">
        <v>0</v>
      </c>
      <c r="G12" s="67">
        <v>50</v>
      </c>
      <c r="H12" s="67">
        <v>50</v>
      </c>
      <c r="I12" s="83">
        <f t="shared" si="0"/>
        <v>0</v>
      </c>
      <c r="J12" s="80">
        <v>8</v>
      </c>
      <c r="K12" s="58">
        <v>2</v>
      </c>
      <c r="L12" s="58">
        <v>1</v>
      </c>
      <c r="M12" s="58">
        <v>5</v>
      </c>
      <c r="N12" s="170">
        <f t="shared" si="1"/>
        <v>10</v>
      </c>
      <c r="O12" s="59">
        <f t="shared" si="2"/>
        <v>16</v>
      </c>
      <c r="P12" s="57">
        <f t="shared" si="3"/>
        <v>35</v>
      </c>
      <c r="Q12" s="58">
        <f t="shared" si="4"/>
        <v>-1</v>
      </c>
      <c r="R12" s="60">
        <f t="shared" si="5"/>
        <v>34</v>
      </c>
      <c r="S12" s="61">
        <v>7</v>
      </c>
      <c r="T12" s="62">
        <v>9</v>
      </c>
      <c r="U12" s="62">
        <v>2</v>
      </c>
      <c r="V12" s="60">
        <v>1</v>
      </c>
      <c r="W12" s="60">
        <f t="shared" si="6"/>
        <v>19</v>
      </c>
      <c r="X12" s="63">
        <f t="shared" si="7"/>
        <v>15</v>
      </c>
      <c r="Y12" s="64">
        <f t="shared" si="8"/>
        <v>11</v>
      </c>
      <c r="Z12" s="64">
        <f t="shared" si="9"/>
        <v>3</v>
      </c>
      <c r="AA12" s="65">
        <f t="shared" si="10"/>
        <v>6</v>
      </c>
      <c r="AB12" s="66">
        <f t="shared" si="11"/>
        <v>35</v>
      </c>
      <c r="AC12" s="21">
        <f t="shared" si="12"/>
        <v>18</v>
      </c>
      <c r="AD12" s="22">
        <f t="shared" si="13"/>
        <v>-3</v>
      </c>
      <c r="AE12" s="23">
        <f t="shared" si="14"/>
        <v>15</v>
      </c>
      <c r="AF12" s="14">
        <f t="shared" si="15"/>
        <v>0.32</v>
      </c>
      <c r="AG12" s="15">
        <f t="shared" si="16"/>
        <v>0.7</v>
      </c>
    </row>
    <row r="13" spans="1:33" ht="15" customHeight="1">
      <c r="A13" s="102" t="s">
        <v>2</v>
      </c>
      <c r="B13" s="101" t="s">
        <v>192</v>
      </c>
      <c r="C13" s="101" t="s">
        <v>137</v>
      </c>
      <c r="D13" s="90" t="s">
        <v>25</v>
      </c>
      <c r="E13" s="91">
        <f>G13-F13</f>
        <v>68.34</v>
      </c>
      <c r="F13" s="92">
        <f>G13*0.33</f>
        <v>33.660000000000004</v>
      </c>
      <c r="G13" s="67">
        <v>102</v>
      </c>
      <c r="H13" s="67">
        <v>96</v>
      </c>
      <c r="I13" s="83">
        <f t="shared" si="0"/>
        <v>6</v>
      </c>
      <c r="J13" s="80">
        <v>6</v>
      </c>
      <c r="K13" s="58">
        <v>55</v>
      </c>
      <c r="L13" s="58">
        <v>19</v>
      </c>
      <c r="M13" s="58">
        <v>2</v>
      </c>
      <c r="N13" s="170">
        <f t="shared" si="1"/>
        <v>61</v>
      </c>
      <c r="O13" s="59">
        <f t="shared" si="2"/>
        <v>82</v>
      </c>
      <c r="P13" s="57">
        <f t="shared" si="3"/>
        <v>5.3400000000000034</v>
      </c>
      <c r="Q13" s="58">
        <f t="shared" si="4"/>
        <v>14.660000000000004</v>
      </c>
      <c r="R13" s="60">
        <f t="shared" si="5"/>
        <v>20.000000000000007</v>
      </c>
      <c r="S13" s="61">
        <v>9</v>
      </c>
      <c r="T13" s="62">
        <v>70</v>
      </c>
      <c r="U13" s="62">
        <v>49</v>
      </c>
      <c r="V13" s="60">
        <v>1</v>
      </c>
      <c r="W13" s="60">
        <f t="shared" si="6"/>
        <v>129</v>
      </c>
      <c r="X13" s="63">
        <f t="shared" si="7"/>
        <v>15</v>
      </c>
      <c r="Y13" s="64">
        <f t="shared" si="8"/>
        <v>125</v>
      </c>
      <c r="Z13" s="64">
        <f t="shared" si="9"/>
        <v>68</v>
      </c>
      <c r="AA13" s="65">
        <f t="shared" si="10"/>
        <v>3</v>
      </c>
      <c r="AB13" s="66">
        <f t="shared" si="11"/>
        <v>211</v>
      </c>
      <c r="AC13" s="61">
        <f t="shared" si="12"/>
        <v>-74.66</v>
      </c>
      <c r="AD13" s="62">
        <f t="shared" si="13"/>
        <v>-34.339999999999996</v>
      </c>
      <c r="AE13" s="66">
        <f t="shared" si="14"/>
        <v>-109</v>
      </c>
      <c r="AF13" s="14">
        <f t="shared" si="15"/>
        <v>0.80392156862745101</v>
      </c>
      <c r="AG13" s="16">
        <f t="shared" si="16"/>
        <v>2.0686274509803924</v>
      </c>
    </row>
    <row r="14" spans="1:33" ht="15" customHeight="1">
      <c r="A14" s="102" t="s">
        <v>3</v>
      </c>
      <c r="B14" s="101" t="s">
        <v>195</v>
      </c>
      <c r="C14" s="101" t="s">
        <v>140</v>
      </c>
      <c r="D14" s="90" t="s">
        <v>24</v>
      </c>
      <c r="E14" s="91">
        <f>G14-F14</f>
        <v>50</v>
      </c>
      <c r="F14" s="92">
        <v>0</v>
      </c>
      <c r="G14" s="67">
        <v>50</v>
      </c>
      <c r="H14" s="67">
        <v>43</v>
      </c>
      <c r="I14" s="83">
        <f t="shared" si="0"/>
        <v>7</v>
      </c>
      <c r="J14" s="80">
        <v>10</v>
      </c>
      <c r="K14" s="58">
        <v>10</v>
      </c>
      <c r="L14" s="58">
        <v>3</v>
      </c>
      <c r="M14" s="58"/>
      <c r="N14" s="170">
        <f t="shared" si="1"/>
        <v>20</v>
      </c>
      <c r="O14" s="59">
        <f t="shared" si="2"/>
        <v>23</v>
      </c>
      <c r="P14" s="57">
        <f t="shared" si="3"/>
        <v>30</v>
      </c>
      <c r="Q14" s="58">
        <f t="shared" si="4"/>
        <v>-3</v>
      </c>
      <c r="R14" s="60">
        <f t="shared" si="5"/>
        <v>27</v>
      </c>
      <c r="S14" s="61">
        <v>5</v>
      </c>
      <c r="T14" s="62">
        <v>11</v>
      </c>
      <c r="U14" s="62">
        <v>1</v>
      </c>
      <c r="V14" s="60"/>
      <c r="W14" s="60">
        <f t="shared" si="6"/>
        <v>17</v>
      </c>
      <c r="X14" s="63">
        <f t="shared" si="7"/>
        <v>15</v>
      </c>
      <c r="Y14" s="64">
        <f t="shared" si="8"/>
        <v>21</v>
      </c>
      <c r="Z14" s="64">
        <f t="shared" si="9"/>
        <v>4</v>
      </c>
      <c r="AA14" s="65">
        <f t="shared" si="10"/>
        <v>0</v>
      </c>
      <c r="AB14" s="66">
        <f t="shared" si="11"/>
        <v>40</v>
      </c>
      <c r="AC14" s="21">
        <f t="shared" si="12"/>
        <v>14</v>
      </c>
      <c r="AD14" s="22">
        <f t="shared" si="13"/>
        <v>-4</v>
      </c>
      <c r="AE14" s="23">
        <f t="shared" si="14"/>
        <v>10</v>
      </c>
      <c r="AF14" s="14">
        <f t="shared" si="15"/>
        <v>0.46</v>
      </c>
      <c r="AG14" s="15">
        <f t="shared" si="16"/>
        <v>0.8</v>
      </c>
    </row>
    <row r="15" spans="1:33" ht="15" customHeight="1">
      <c r="A15" s="102" t="s">
        <v>4</v>
      </c>
      <c r="B15" s="101" t="s">
        <v>195</v>
      </c>
      <c r="C15" s="101" t="s">
        <v>140</v>
      </c>
      <c r="D15" s="90" t="s">
        <v>25</v>
      </c>
      <c r="E15" s="91">
        <f>G15-F15</f>
        <v>70</v>
      </c>
      <c r="F15" s="92">
        <v>30</v>
      </c>
      <c r="G15" s="67">
        <v>100</v>
      </c>
      <c r="H15" s="67">
        <v>87</v>
      </c>
      <c r="I15" s="83">
        <f t="shared" si="0"/>
        <v>13</v>
      </c>
      <c r="J15" s="80">
        <v>8</v>
      </c>
      <c r="K15" s="58">
        <v>26</v>
      </c>
      <c r="L15" s="58">
        <v>4</v>
      </c>
      <c r="M15" s="58">
        <v>1</v>
      </c>
      <c r="N15" s="170">
        <f t="shared" si="1"/>
        <v>34</v>
      </c>
      <c r="O15" s="59">
        <f t="shared" si="2"/>
        <v>39</v>
      </c>
      <c r="P15" s="57">
        <f t="shared" si="3"/>
        <v>35</v>
      </c>
      <c r="Q15" s="58">
        <f t="shared" si="4"/>
        <v>26</v>
      </c>
      <c r="R15" s="60">
        <f t="shared" si="5"/>
        <v>61</v>
      </c>
      <c r="S15" s="61">
        <v>12</v>
      </c>
      <c r="T15" s="62">
        <v>36</v>
      </c>
      <c r="U15" s="62">
        <v>9</v>
      </c>
      <c r="V15" s="60"/>
      <c r="W15" s="60">
        <f t="shared" si="6"/>
        <v>57</v>
      </c>
      <c r="X15" s="63">
        <f t="shared" si="7"/>
        <v>20</v>
      </c>
      <c r="Y15" s="64">
        <f t="shared" si="8"/>
        <v>62</v>
      </c>
      <c r="Z15" s="64">
        <f t="shared" si="9"/>
        <v>13</v>
      </c>
      <c r="AA15" s="65">
        <f t="shared" si="10"/>
        <v>1</v>
      </c>
      <c r="AB15" s="66">
        <f t="shared" si="11"/>
        <v>96</v>
      </c>
      <c r="AC15" s="61">
        <f t="shared" si="12"/>
        <v>-13</v>
      </c>
      <c r="AD15" s="62">
        <f t="shared" si="13"/>
        <v>17</v>
      </c>
      <c r="AE15" s="66">
        <f t="shared" si="14"/>
        <v>4</v>
      </c>
      <c r="AF15" s="14">
        <f t="shared" si="15"/>
        <v>0.39</v>
      </c>
      <c r="AG15" s="15">
        <f t="shared" si="16"/>
        <v>0.96</v>
      </c>
    </row>
    <row r="16" spans="1:33" ht="15" customHeight="1">
      <c r="A16" s="102" t="s">
        <v>7</v>
      </c>
      <c r="B16" s="101" t="s">
        <v>195</v>
      </c>
      <c r="C16" s="101" t="s">
        <v>140</v>
      </c>
      <c r="D16" s="90" t="s">
        <v>25</v>
      </c>
      <c r="E16" s="91">
        <v>90</v>
      </c>
      <c r="F16" s="92">
        <v>30</v>
      </c>
      <c r="G16" s="67">
        <v>130</v>
      </c>
      <c r="H16" s="67">
        <v>130</v>
      </c>
      <c r="I16" s="83">
        <f t="shared" si="0"/>
        <v>0</v>
      </c>
      <c r="J16" s="80">
        <v>14</v>
      </c>
      <c r="K16" s="58">
        <v>53</v>
      </c>
      <c r="L16" s="58">
        <v>25</v>
      </c>
      <c r="M16" s="58">
        <v>2</v>
      </c>
      <c r="N16" s="170">
        <f t="shared" si="1"/>
        <v>67</v>
      </c>
      <c r="O16" s="59">
        <f t="shared" si="2"/>
        <v>94</v>
      </c>
      <c r="P16" s="57">
        <f t="shared" si="3"/>
        <v>21</v>
      </c>
      <c r="Q16" s="58">
        <f t="shared" si="4"/>
        <v>5</v>
      </c>
      <c r="R16" s="60">
        <f t="shared" si="5"/>
        <v>26</v>
      </c>
      <c r="S16" s="61">
        <v>12</v>
      </c>
      <c r="T16" s="62">
        <v>60</v>
      </c>
      <c r="U16" s="62">
        <v>28</v>
      </c>
      <c r="V16" s="60"/>
      <c r="W16" s="60">
        <f t="shared" si="6"/>
        <v>100</v>
      </c>
      <c r="X16" s="63">
        <f t="shared" si="7"/>
        <v>26</v>
      </c>
      <c r="Y16" s="64">
        <f t="shared" si="8"/>
        <v>113</v>
      </c>
      <c r="Z16" s="64">
        <f t="shared" si="9"/>
        <v>53</v>
      </c>
      <c r="AA16" s="65">
        <f t="shared" si="10"/>
        <v>2</v>
      </c>
      <c r="AB16" s="66">
        <f t="shared" si="11"/>
        <v>194</v>
      </c>
      <c r="AC16" s="61">
        <f t="shared" si="12"/>
        <v>-51</v>
      </c>
      <c r="AD16" s="62">
        <f t="shared" si="13"/>
        <v>-23</v>
      </c>
      <c r="AE16" s="66">
        <f t="shared" si="14"/>
        <v>-74</v>
      </c>
      <c r="AF16" s="14">
        <f t="shared" si="15"/>
        <v>0.72307692307692306</v>
      </c>
      <c r="AG16" s="15">
        <f t="shared" si="16"/>
        <v>1.4923076923076923</v>
      </c>
    </row>
    <row r="17" spans="1:33" ht="15" customHeight="1">
      <c r="A17" s="102" t="s">
        <v>9</v>
      </c>
      <c r="B17" s="101" t="s">
        <v>195</v>
      </c>
      <c r="C17" s="101" t="s">
        <v>140</v>
      </c>
      <c r="D17" s="90" t="s">
        <v>26</v>
      </c>
      <c r="E17" s="91">
        <v>0</v>
      </c>
      <c r="F17" s="92">
        <f>G17-E17</f>
        <v>112</v>
      </c>
      <c r="G17" s="93">
        <v>112</v>
      </c>
      <c r="H17" s="93">
        <v>110</v>
      </c>
      <c r="I17" s="83">
        <f t="shared" si="0"/>
        <v>2</v>
      </c>
      <c r="J17" s="80">
        <v>0</v>
      </c>
      <c r="K17" s="58">
        <v>1</v>
      </c>
      <c r="L17" s="58">
        <v>185</v>
      </c>
      <c r="M17" s="58"/>
      <c r="N17" s="170">
        <f t="shared" si="1"/>
        <v>1</v>
      </c>
      <c r="O17" s="59">
        <f t="shared" si="2"/>
        <v>186</v>
      </c>
      <c r="P17" s="57">
        <f t="shared" si="3"/>
        <v>-1</v>
      </c>
      <c r="Q17" s="58">
        <f t="shared" si="4"/>
        <v>-73</v>
      </c>
      <c r="R17" s="60">
        <f t="shared" si="5"/>
        <v>-74</v>
      </c>
      <c r="S17" s="61"/>
      <c r="T17" s="62">
        <v>2</v>
      </c>
      <c r="U17" s="62">
        <v>106</v>
      </c>
      <c r="V17" s="60">
        <v>1</v>
      </c>
      <c r="W17" s="60">
        <f t="shared" si="6"/>
        <v>109</v>
      </c>
      <c r="X17" s="63">
        <f t="shared" si="7"/>
        <v>0</v>
      </c>
      <c r="Y17" s="64">
        <f t="shared" si="8"/>
        <v>3</v>
      </c>
      <c r="Z17" s="64">
        <f t="shared" si="9"/>
        <v>291</v>
      </c>
      <c r="AA17" s="65">
        <f t="shared" si="10"/>
        <v>1</v>
      </c>
      <c r="AB17" s="66">
        <f t="shared" si="11"/>
        <v>295</v>
      </c>
      <c r="AC17" s="21">
        <f t="shared" si="12"/>
        <v>-4</v>
      </c>
      <c r="AD17" s="22">
        <f t="shared" si="13"/>
        <v>-179</v>
      </c>
      <c r="AE17" s="23">
        <f t="shared" si="14"/>
        <v>-183</v>
      </c>
      <c r="AF17" s="17">
        <f t="shared" si="15"/>
        <v>1.6607142857142858</v>
      </c>
      <c r="AG17" s="16">
        <f t="shared" si="16"/>
        <v>2.6339285714285716</v>
      </c>
    </row>
    <row r="18" spans="1:33" ht="15" customHeight="1">
      <c r="A18" s="102" t="s">
        <v>11</v>
      </c>
      <c r="B18" s="101" t="s">
        <v>195</v>
      </c>
      <c r="C18" s="101" t="s">
        <v>140</v>
      </c>
      <c r="D18" s="90" t="s">
        <v>26</v>
      </c>
      <c r="E18" s="91">
        <v>0</v>
      </c>
      <c r="F18" s="92">
        <f>G18-E18</f>
        <v>112</v>
      </c>
      <c r="G18" s="67">
        <v>112</v>
      </c>
      <c r="H18" s="67">
        <v>105</v>
      </c>
      <c r="I18" s="83">
        <f t="shared" si="0"/>
        <v>7</v>
      </c>
      <c r="J18" s="80">
        <v>0</v>
      </c>
      <c r="K18" s="58">
        <v>5</v>
      </c>
      <c r="L18" s="58">
        <v>89</v>
      </c>
      <c r="M18" s="58"/>
      <c r="N18" s="170">
        <f t="shared" si="1"/>
        <v>5</v>
      </c>
      <c r="O18" s="59">
        <f t="shared" si="2"/>
        <v>94</v>
      </c>
      <c r="P18" s="57">
        <f t="shared" si="3"/>
        <v>-5</v>
      </c>
      <c r="Q18" s="58">
        <f t="shared" si="4"/>
        <v>23</v>
      </c>
      <c r="R18" s="60">
        <f t="shared" si="5"/>
        <v>18</v>
      </c>
      <c r="S18" s="61"/>
      <c r="T18" s="62">
        <v>2</v>
      </c>
      <c r="U18" s="62">
        <v>88</v>
      </c>
      <c r="V18" s="60"/>
      <c r="W18" s="60">
        <f t="shared" si="6"/>
        <v>90</v>
      </c>
      <c r="X18" s="63">
        <f t="shared" si="7"/>
        <v>0</v>
      </c>
      <c r="Y18" s="64">
        <f t="shared" si="8"/>
        <v>7</v>
      </c>
      <c r="Z18" s="64">
        <f t="shared" si="9"/>
        <v>177</v>
      </c>
      <c r="AA18" s="65">
        <f t="shared" si="10"/>
        <v>0</v>
      </c>
      <c r="AB18" s="66">
        <f t="shared" si="11"/>
        <v>184</v>
      </c>
      <c r="AC18" s="21">
        <f t="shared" si="12"/>
        <v>-7</v>
      </c>
      <c r="AD18" s="22">
        <f t="shared" si="13"/>
        <v>-65</v>
      </c>
      <c r="AE18" s="23">
        <f t="shared" si="14"/>
        <v>-72</v>
      </c>
      <c r="AF18" s="14">
        <f t="shared" si="15"/>
        <v>0.8392857142857143</v>
      </c>
      <c r="AG18" s="15">
        <f t="shared" si="16"/>
        <v>1.6428571428571428</v>
      </c>
    </row>
    <row r="19" spans="1:33" ht="15" customHeight="1">
      <c r="A19" s="102" t="s">
        <v>13</v>
      </c>
      <c r="B19" s="101" t="s">
        <v>195</v>
      </c>
      <c r="C19" s="101" t="s">
        <v>140</v>
      </c>
      <c r="D19" s="90" t="s">
        <v>26</v>
      </c>
      <c r="E19" s="91">
        <v>0</v>
      </c>
      <c r="F19" s="92">
        <f>G19-E19</f>
        <v>112</v>
      </c>
      <c r="G19" s="67">
        <v>112</v>
      </c>
      <c r="H19" s="67">
        <v>111</v>
      </c>
      <c r="I19" s="83">
        <f t="shared" si="0"/>
        <v>1</v>
      </c>
      <c r="J19" s="80">
        <v>0</v>
      </c>
      <c r="K19" s="58">
        <v>1</v>
      </c>
      <c r="L19" s="58">
        <v>123</v>
      </c>
      <c r="M19" s="58"/>
      <c r="N19" s="170">
        <f t="shared" si="1"/>
        <v>1</v>
      </c>
      <c r="O19" s="59">
        <f t="shared" si="2"/>
        <v>124</v>
      </c>
      <c r="P19" s="57">
        <f t="shared" si="3"/>
        <v>-1</v>
      </c>
      <c r="Q19" s="58">
        <f t="shared" si="4"/>
        <v>-11</v>
      </c>
      <c r="R19" s="60">
        <f t="shared" si="5"/>
        <v>-12</v>
      </c>
      <c r="S19" s="61"/>
      <c r="T19" s="62">
        <v>2</v>
      </c>
      <c r="U19" s="62">
        <v>119</v>
      </c>
      <c r="V19" s="60"/>
      <c r="W19" s="60">
        <f t="shared" si="6"/>
        <v>121</v>
      </c>
      <c r="X19" s="63">
        <f t="shared" si="7"/>
        <v>0</v>
      </c>
      <c r="Y19" s="64">
        <f t="shared" si="8"/>
        <v>3</v>
      </c>
      <c r="Z19" s="64">
        <f t="shared" si="9"/>
        <v>242</v>
      </c>
      <c r="AA19" s="65">
        <f t="shared" si="10"/>
        <v>0</v>
      </c>
      <c r="AB19" s="66">
        <f t="shared" si="11"/>
        <v>245</v>
      </c>
      <c r="AC19" s="21">
        <f t="shared" si="12"/>
        <v>-3</v>
      </c>
      <c r="AD19" s="22">
        <f t="shared" si="13"/>
        <v>-130</v>
      </c>
      <c r="AE19" s="23">
        <f t="shared" si="14"/>
        <v>-133</v>
      </c>
      <c r="AF19" s="19">
        <f t="shared" si="15"/>
        <v>1.1071428571428572</v>
      </c>
      <c r="AG19" s="16">
        <f t="shared" si="16"/>
        <v>2.1875</v>
      </c>
    </row>
    <row r="20" spans="1:33" ht="15" customHeight="1" thickBot="1">
      <c r="A20" s="102" t="s">
        <v>17</v>
      </c>
      <c r="B20" s="101" t="s">
        <v>195</v>
      </c>
      <c r="C20" s="101" t="s">
        <v>140</v>
      </c>
      <c r="D20" s="90" t="s">
        <v>25</v>
      </c>
      <c r="E20" s="91">
        <f>G20-F20</f>
        <v>67</v>
      </c>
      <c r="F20" s="92">
        <f>G20*0.33</f>
        <v>33</v>
      </c>
      <c r="G20" s="67">
        <v>100</v>
      </c>
      <c r="H20" s="67">
        <v>95</v>
      </c>
      <c r="I20" s="83">
        <f t="shared" si="0"/>
        <v>5</v>
      </c>
      <c r="J20" s="80">
        <v>17</v>
      </c>
      <c r="K20" s="58">
        <v>75</v>
      </c>
      <c r="L20" s="58">
        <v>72</v>
      </c>
      <c r="M20" s="58">
        <v>1</v>
      </c>
      <c r="N20" s="170">
        <f t="shared" si="1"/>
        <v>92</v>
      </c>
      <c r="O20" s="59">
        <f t="shared" si="2"/>
        <v>165</v>
      </c>
      <c r="P20" s="57">
        <f t="shared" si="3"/>
        <v>-26</v>
      </c>
      <c r="Q20" s="58">
        <f t="shared" si="4"/>
        <v>-39</v>
      </c>
      <c r="R20" s="60">
        <f t="shared" si="5"/>
        <v>-65</v>
      </c>
      <c r="S20" s="61">
        <v>14</v>
      </c>
      <c r="T20" s="62">
        <v>56</v>
      </c>
      <c r="U20" s="62">
        <v>46</v>
      </c>
      <c r="V20" s="60">
        <v>2</v>
      </c>
      <c r="W20" s="60">
        <f t="shared" si="6"/>
        <v>118</v>
      </c>
      <c r="X20" s="63">
        <f t="shared" si="7"/>
        <v>31</v>
      </c>
      <c r="Y20" s="64">
        <f t="shared" si="8"/>
        <v>131</v>
      </c>
      <c r="Z20" s="64">
        <f t="shared" si="9"/>
        <v>118</v>
      </c>
      <c r="AA20" s="65">
        <f t="shared" si="10"/>
        <v>3</v>
      </c>
      <c r="AB20" s="66">
        <f t="shared" si="11"/>
        <v>283</v>
      </c>
      <c r="AC20" s="61">
        <f t="shared" si="12"/>
        <v>-98</v>
      </c>
      <c r="AD20" s="62">
        <f t="shared" si="13"/>
        <v>-85</v>
      </c>
      <c r="AE20" s="66">
        <f t="shared" si="14"/>
        <v>-183</v>
      </c>
      <c r="AF20" s="168">
        <f t="shared" si="15"/>
        <v>1.65</v>
      </c>
      <c r="AG20" s="169">
        <f t="shared" si="16"/>
        <v>2.83</v>
      </c>
    </row>
    <row r="21" spans="1:33" ht="15" customHeight="1" thickBot="1">
      <c r="A21" s="188" t="s">
        <v>27</v>
      </c>
      <c r="B21" s="189"/>
      <c r="C21" s="189"/>
      <c r="D21" s="182"/>
      <c r="E21" s="190">
        <f t="shared" ref="E21:AE21" si="17">SUBTOTAL(9,E4:E20)</f>
        <v>640.77</v>
      </c>
      <c r="F21" s="191">
        <f t="shared" si="17"/>
        <v>1016.2299999999999</v>
      </c>
      <c r="G21" s="192">
        <f t="shared" si="17"/>
        <v>1667</v>
      </c>
      <c r="H21" s="192">
        <f t="shared" si="17"/>
        <v>1597</v>
      </c>
      <c r="I21" s="84">
        <f t="shared" si="17"/>
        <v>70</v>
      </c>
      <c r="J21" s="81">
        <f t="shared" si="17"/>
        <v>81</v>
      </c>
      <c r="K21" s="70">
        <f t="shared" si="17"/>
        <v>460</v>
      </c>
      <c r="L21" s="70">
        <f t="shared" si="17"/>
        <v>1185</v>
      </c>
      <c r="M21" s="70">
        <f t="shared" si="17"/>
        <v>17</v>
      </c>
      <c r="N21" s="70">
        <f t="shared" si="17"/>
        <v>541</v>
      </c>
      <c r="O21" s="72">
        <f t="shared" si="17"/>
        <v>1743</v>
      </c>
      <c r="P21" s="69">
        <f t="shared" si="17"/>
        <v>82.77000000000001</v>
      </c>
      <c r="Q21" s="70">
        <f t="shared" si="17"/>
        <v>-168.77</v>
      </c>
      <c r="R21" s="70">
        <f t="shared" si="17"/>
        <v>-86</v>
      </c>
      <c r="S21" s="70">
        <f t="shared" si="17"/>
        <v>78</v>
      </c>
      <c r="T21" s="70">
        <f t="shared" si="17"/>
        <v>489</v>
      </c>
      <c r="U21" s="70">
        <f t="shared" si="17"/>
        <v>1293</v>
      </c>
      <c r="V21" s="70">
        <f t="shared" si="17"/>
        <v>9</v>
      </c>
      <c r="W21" s="70">
        <f t="shared" si="17"/>
        <v>1869</v>
      </c>
      <c r="X21" s="70">
        <f t="shared" si="17"/>
        <v>159</v>
      </c>
      <c r="Y21" s="70">
        <f t="shared" si="17"/>
        <v>949</v>
      </c>
      <c r="Z21" s="70">
        <f t="shared" si="17"/>
        <v>2478</v>
      </c>
      <c r="AA21" s="70">
        <f t="shared" si="17"/>
        <v>26</v>
      </c>
      <c r="AB21" s="70">
        <f t="shared" si="17"/>
        <v>3612</v>
      </c>
      <c r="AC21" s="70">
        <f t="shared" si="17"/>
        <v>-493.23</v>
      </c>
      <c r="AD21" s="70">
        <f t="shared" si="17"/>
        <v>-1461.77</v>
      </c>
      <c r="AE21" s="70">
        <f t="shared" si="17"/>
        <v>-1955</v>
      </c>
      <c r="AF21" s="13">
        <f t="shared" ref="AF21" si="18">O21/G21</f>
        <v>1.0455908818236352</v>
      </c>
      <c r="AG21" s="13">
        <f t="shared" ref="AG21" si="19">AB21/G21</f>
        <v>2.1667666466706659</v>
      </c>
    </row>
    <row r="22" spans="1:33" ht="15" customHeight="1">
      <c r="O22" s="9"/>
      <c r="AE22" s="9"/>
      <c r="AG22" s="10"/>
    </row>
    <row r="23" spans="1:33" ht="19.5" customHeight="1" thickBot="1">
      <c r="G23" s="73"/>
      <c r="H23" s="73"/>
      <c r="I23" s="73"/>
    </row>
    <row r="24" spans="1:33" ht="15" customHeight="1" outlineLevel="1">
      <c r="A24" s="187" t="s">
        <v>193</v>
      </c>
      <c r="E24" s="119">
        <v>2022</v>
      </c>
      <c r="F24" s="116"/>
      <c r="G24" s="117"/>
      <c r="H24" s="118"/>
      <c r="I24" s="119">
        <v>2023</v>
      </c>
      <c r="J24" s="116"/>
      <c r="K24" s="117"/>
      <c r="L24" s="118"/>
      <c r="M24" s="119">
        <v>2024</v>
      </c>
      <c r="N24" s="171"/>
      <c r="O24" s="116"/>
      <c r="P24" s="117"/>
      <c r="Q24" s="118"/>
    </row>
    <row r="25" spans="1:33" ht="30.75" customHeight="1" outlineLevel="1">
      <c r="A25" s="111" t="s">
        <v>0</v>
      </c>
      <c r="B25" s="111" t="s">
        <v>23</v>
      </c>
      <c r="C25" s="111" t="s">
        <v>190</v>
      </c>
      <c r="D25" s="111" t="s">
        <v>189</v>
      </c>
      <c r="E25" s="112" t="s">
        <v>109</v>
      </c>
      <c r="F25" s="113" t="s">
        <v>108</v>
      </c>
      <c r="G25" s="113" t="s">
        <v>22</v>
      </c>
      <c r="H25" s="114" t="s">
        <v>134</v>
      </c>
      <c r="I25" s="115" t="s">
        <v>109</v>
      </c>
      <c r="J25" s="113" t="s">
        <v>108</v>
      </c>
      <c r="K25" s="113" t="s">
        <v>22</v>
      </c>
      <c r="L25" s="114" t="s">
        <v>134</v>
      </c>
      <c r="M25" s="115" t="s">
        <v>109</v>
      </c>
      <c r="N25" s="112"/>
      <c r="O25" s="113" t="s">
        <v>108</v>
      </c>
      <c r="P25" s="113" t="s">
        <v>22</v>
      </c>
      <c r="Q25" s="114" t="s">
        <v>134</v>
      </c>
    </row>
    <row r="26" spans="1:33" ht="15" customHeight="1" outlineLevel="1">
      <c r="A26" s="102" t="s">
        <v>1</v>
      </c>
      <c r="B26" s="90" t="s">
        <v>24</v>
      </c>
      <c r="C26" s="101" t="s">
        <v>138</v>
      </c>
      <c r="D26" s="101" t="s">
        <v>138</v>
      </c>
      <c r="E26" s="91">
        <f>G26-F26</f>
        <v>33.5</v>
      </c>
      <c r="F26" s="92">
        <f>G26*0.33</f>
        <v>16.5</v>
      </c>
      <c r="G26" s="92">
        <v>50</v>
      </c>
      <c r="H26" s="103">
        <v>52</v>
      </c>
      <c r="I26" s="91">
        <f>K26-J26</f>
        <v>33.5</v>
      </c>
      <c r="J26" s="92">
        <f>K26*0.33</f>
        <v>16.5</v>
      </c>
      <c r="K26" s="92">
        <v>50</v>
      </c>
      <c r="L26" s="67">
        <v>45</v>
      </c>
      <c r="M26" s="91">
        <f>P26-O26</f>
        <v>33.5</v>
      </c>
      <c r="N26" s="172"/>
      <c r="O26" s="92">
        <f>P26*0.33</f>
        <v>16.5</v>
      </c>
      <c r="P26" s="92">
        <v>50</v>
      </c>
      <c r="Q26" s="103">
        <v>0</v>
      </c>
    </row>
    <row r="27" spans="1:33" ht="15" customHeight="1" outlineLevel="1">
      <c r="A27" s="102" t="s">
        <v>2</v>
      </c>
      <c r="B27" s="90" t="s">
        <v>25</v>
      </c>
      <c r="C27" s="101" t="s">
        <v>137</v>
      </c>
      <c r="D27" s="101" t="s">
        <v>137</v>
      </c>
      <c r="E27" s="91">
        <f>G27-F27</f>
        <v>68.34</v>
      </c>
      <c r="F27" s="92">
        <f>G27*0.33</f>
        <v>33.660000000000004</v>
      </c>
      <c r="G27" s="92">
        <v>102</v>
      </c>
      <c r="H27" s="103">
        <v>107</v>
      </c>
      <c r="I27" s="91">
        <f>K27-J27</f>
        <v>68.34</v>
      </c>
      <c r="J27" s="92">
        <f>K27*0.33</f>
        <v>33.660000000000004</v>
      </c>
      <c r="K27" s="92">
        <v>102</v>
      </c>
      <c r="L27" s="67">
        <v>96</v>
      </c>
      <c r="M27" s="91">
        <f>P27-O27</f>
        <v>68.34</v>
      </c>
      <c r="N27" s="172"/>
      <c r="O27" s="92">
        <f>P27*0.33</f>
        <v>33.660000000000004</v>
      </c>
      <c r="P27" s="92">
        <v>102</v>
      </c>
      <c r="Q27" s="103">
        <v>0</v>
      </c>
    </row>
    <row r="28" spans="1:33" ht="15" customHeight="1" outlineLevel="1">
      <c r="A28" s="102" t="s">
        <v>3</v>
      </c>
      <c r="B28" s="90" t="s">
        <v>24</v>
      </c>
      <c r="C28" s="101" t="s">
        <v>140</v>
      </c>
      <c r="D28" s="101" t="s">
        <v>140</v>
      </c>
      <c r="E28" s="91">
        <f>G28*0.7</f>
        <v>35</v>
      </c>
      <c r="F28" s="92">
        <f>G28-E28</f>
        <v>15</v>
      </c>
      <c r="G28" s="92">
        <v>50</v>
      </c>
      <c r="H28" s="103">
        <v>43</v>
      </c>
      <c r="I28" s="91">
        <f>K28*0.7</f>
        <v>35</v>
      </c>
      <c r="J28" s="92">
        <f>K28-I28</f>
        <v>15</v>
      </c>
      <c r="K28" s="92">
        <v>50</v>
      </c>
      <c r="L28" s="67">
        <v>43</v>
      </c>
      <c r="M28" s="91">
        <f>P28*0.7</f>
        <v>35</v>
      </c>
      <c r="N28" s="172"/>
      <c r="O28" s="92">
        <f>P28-M28</f>
        <v>15</v>
      </c>
      <c r="P28" s="92">
        <v>50</v>
      </c>
      <c r="Q28" s="103">
        <v>0</v>
      </c>
    </row>
    <row r="29" spans="1:33" ht="15" customHeight="1" outlineLevel="1">
      <c r="A29" s="102" t="s">
        <v>4</v>
      </c>
      <c r="B29" s="90" t="s">
        <v>25</v>
      </c>
      <c r="C29" s="101" t="s">
        <v>136</v>
      </c>
      <c r="D29" s="101" t="s">
        <v>136</v>
      </c>
      <c r="E29" s="91">
        <f>G29-F29</f>
        <v>67</v>
      </c>
      <c r="F29" s="92">
        <f>G29*0.33</f>
        <v>33</v>
      </c>
      <c r="G29" s="92">
        <v>100</v>
      </c>
      <c r="H29" s="103">
        <v>79</v>
      </c>
      <c r="I29" s="91">
        <f>K29-J29</f>
        <v>67</v>
      </c>
      <c r="J29" s="92">
        <f>K29*0.33</f>
        <v>33</v>
      </c>
      <c r="K29" s="92">
        <v>100</v>
      </c>
      <c r="L29" s="67">
        <v>87</v>
      </c>
      <c r="M29" s="91">
        <f>P29-O29</f>
        <v>67</v>
      </c>
      <c r="N29" s="172"/>
      <c r="O29" s="92">
        <f>P29*0.33</f>
        <v>33</v>
      </c>
      <c r="P29" s="92">
        <v>100</v>
      </c>
      <c r="Q29" s="103">
        <v>0</v>
      </c>
    </row>
    <row r="30" spans="1:33" ht="15" customHeight="1" outlineLevel="1">
      <c r="A30" s="102" t="s">
        <v>5</v>
      </c>
      <c r="B30" s="90" t="s">
        <v>25</v>
      </c>
      <c r="C30" s="101" t="s">
        <v>138</v>
      </c>
      <c r="D30" s="101" t="s">
        <v>138</v>
      </c>
      <c r="E30" s="91">
        <f>G30-F30</f>
        <v>68.34</v>
      </c>
      <c r="F30" s="92">
        <f>G30*0.33</f>
        <v>33.660000000000004</v>
      </c>
      <c r="G30" s="92">
        <v>102</v>
      </c>
      <c r="H30" s="103">
        <v>98</v>
      </c>
      <c r="I30" s="91">
        <f>K30-J30</f>
        <v>68.34</v>
      </c>
      <c r="J30" s="92">
        <f>K30*0.33</f>
        <v>33.660000000000004</v>
      </c>
      <c r="K30" s="92">
        <v>102</v>
      </c>
      <c r="L30" s="67">
        <v>88</v>
      </c>
      <c r="M30" s="91">
        <f>P30-O30</f>
        <v>68.34</v>
      </c>
      <c r="N30" s="172"/>
      <c r="O30" s="92">
        <f>P30*0.33</f>
        <v>33.660000000000004</v>
      </c>
      <c r="P30" s="92">
        <v>102</v>
      </c>
      <c r="Q30" s="103">
        <v>0</v>
      </c>
    </row>
    <row r="31" spans="1:33" ht="15" customHeight="1" outlineLevel="1">
      <c r="A31" s="102" t="s">
        <v>6</v>
      </c>
      <c r="B31" s="90" t="s">
        <v>25</v>
      </c>
      <c r="C31" s="101" t="s">
        <v>139</v>
      </c>
      <c r="D31" s="101" t="s">
        <v>139</v>
      </c>
      <c r="E31" s="91">
        <f>G31-F31</f>
        <v>83.75</v>
      </c>
      <c r="F31" s="92">
        <f>G31*0.33</f>
        <v>41.25</v>
      </c>
      <c r="G31" s="92">
        <v>125</v>
      </c>
      <c r="H31" s="103">
        <v>124</v>
      </c>
      <c r="I31" s="91">
        <f>K31-J31</f>
        <v>83.75</v>
      </c>
      <c r="J31" s="92">
        <f>K31*0.33</f>
        <v>41.25</v>
      </c>
      <c r="K31" s="92">
        <v>125</v>
      </c>
      <c r="L31" s="67">
        <v>114</v>
      </c>
      <c r="M31" s="91">
        <f>P31-O31</f>
        <v>83.75</v>
      </c>
      <c r="N31" s="172"/>
      <c r="O31" s="92">
        <f>P31*0.33</f>
        <v>41.25</v>
      </c>
      <c r="P31" s="92">
        <v>125</v>
      </c>
      <c r="Q31" s="103">
        <v>0</v>
      </c>
    </row>
    <row r="32" spans="1:33" ht="15" customHeight="1" outlineLevel="1">
      <c r="A32" s="102" t="s">
        <v>7</v>
      </c>
      <c r="B32" s="90" t="s">
        <v>25</v>
      </c>
      <c r="C32" s="101" t="s">
        <v>140</v>
      </c>
      <c r="D32" s="101" t="s">
        <v>140</v>
      </c>
      <c r="E32" s="91">
        <f>G32-F32</f>
        <v>87.1</v>
      </c>
      <c r="F32" s="92">
        <f>G32*0.33</f>
        <v>42.9</v>
      </c>
      <c r="G32" s="92">
        <v>130</v>
      </c>
      <c r="H32" s="103">
        <v>120</v>
      </c>
      <c r="I32" s="91">
        <f>K32-J32</f>
        <v>87.1</v>
      </c>
      <c r="J32" s="92">
        <f>K32*0.33</f>
        <v>42.9</v>
      </c>
      <c r="K32" s="92">
        <v>130</v>
      </c>
      <c r="L32" s="67">
        <v>125</v>
      </c>
      <c r="M32" s="91">
        <f>P32-O32</f>
        <v>87.1</v>
      </c>
      <c r="N32" s="172"/>
      <c r="O32" s="92">
        <f>P32*0.33</f>
        <v>42.9</v>
      </c>
      <c r="P32" s="92">
        <v>130</v>
      </c>
      <c r="Q32" s="103">
        <v>0</v>
      </c>
    </row>
    <row r="33" spans="1:18" ht="15" customHeight="1" outlineLevel="1">
      <c r="A33" s="102" t="s">
        <v>8</v>
      </c>
      <c r="B33" s="90" t="s">
        <v>25</v>
      </c>
      <c r="C33" s="101" t="s">
        <v>138</v>
      </c>
      <c r="D33" s="101" t="s">
        <v>138</v>
      </c>
      <c r="E33" s="91">
        <f>G33-F33</f>
        <v>0</v>
      </c>
      <c r="F33" s="92">
        <f>G33*0.33</f>
        <v>0</v>
      </c>
      <c r="G33" s="92">
        <v>0</v>
      </c>
      <c r="H33" s="103">
        <v>0</v>
      </c>
      <c r="I33" s="91">
        <f>K33-J33</f>
        <v>0</v>
      </c>
      <c r="J33" s="92">
        <f>K33*0.33</f>
        <v>0</v>
      </c>
      <c r="K33" s="92">
        <v>0</v>
      </c>
      <c r="L33" s="67">
        <v>0</v>
      </c>
      <c r="M33" s="91">
        <f>P33-O33</f>
        <v>0</v>
      </c>
      <c r="N33" s="172"/>
      <c r="O33" s="92">
        <f>P33*0.33</f>
        <v>0</v>
      </c>
      <c r="P33" s="92">
        <v>0</v>
      </c>
      <c r="Q33" s="103">
        <v>0</v>
      </c>
    </row>
    <row r="34" spans="1:18" ht="15" customHeight="1" outlineLevel="1">
      <c r="A34" s="102" t="s">
        <v>9</v>
      </c>
      <c r="B34" s="90" t="s">
        <v>26</v>
      </c>
      <c r="C34" s="101" t="s">
        <v>140</v>
      </c>
      <c r="D34" s="101" t="s">
        <v>140</v>
      </c>
      <c r="E34" s="91">
        <v>0</v>
      </c>
      <c r="F34" s="92">
        <f t="shared" ref="F34:F41" si="20">G34-E34</f>
        <v>112</v>
      </c>
      <c r="G34" s="120">
        <v>112</v>
      </c>
      <c r="H34" s="103">
        <v>82</v>
      </c>
      <c r="I34" s="91">
        <v>0</v>
      </c>
      <c r="J34" s="92">
        <f t="shared" ref="J34:J41" si="21">K34-I34</f>
        <v>112</v>
      </c>
      <c r="K34" s="120">
        <v>112</v>
      </c>
      <c r="L34" s="93">
        <v>110</v>
      </c>
      <c r="M34" s="91">
        <v>0</v>
      </c>
      <c r="N34" s="172"/>
      <c r="O34" s="92">
        <f>28*3</f>
        <v>84</v>
      </c>
      <c r="P34" s="64">
        <v>112</v>
      </c>
      <c r="Q34" s="103">
        <v>0</v>
      </c>
    </row>
    <row r="35" spans="1:18" ht="15" customHeight="1" outlineLevel="1">
      <c r="A35" s="102" t="s">
        <v>10</v>
      </c>
      <c r="B35" s="90" t="s">
        <v>26</v>
      </c>
      <c r="C35" s="101" t="s">
        <v>138</v>
      </c>
      <c r="D35" s="101" t="s">
        <v>138</v>
      </c>
      <c r="E35" s="91">
        <v>0</v>
      </c>
      <c r="F35" s="92">
        <f t="shared" si="20"/>
        <v>84</v>
      </c>
      <c r="G35" s="92">
        <v>84</v>
      </c>
      <c r="H35" s="103">
        <v>80</v>
      </c>
      <c r="I35" s="91">
        <v>0</v>
      </c>
      <c r="J35" s="92">
        <f t="shared" si="21"/>
        <v>84</v>
      </c>
      <c r="K35" s="92">
        <v>84</v>
      </c>
      <c r="L35" s="67">
        <v>85</v>
      </c>
      <c r="M35" s="91">
        <v>0</v>
      </c>
      <c r="N35" s="172"/>
      <c r="O35" s="94">
        <f t="shared" ref="O35:O41" si="22">P35-M35</f>
        <v>112</v>
      </c>
      <c r="P35" s="92">
        <v>112</v>
      </c>
      <c r="Q35" s="103">
        <v>0</v>
      </c>
    </row>
    <row r="36" spans="1:18" ht="15" customHeight="1" outlineLevel="1">
      <c r="A36" s="102" t="s">
        <v>11</v>
      </c>
      <c r="B36" s="90" t="s">
        <v>26</v>
      </c>
      <c r="C36" s="101" t="s">
        <v>140</v>
      </c>
      <c r="D36" s="101" t="s">
        <v>140</v>
      </c>
      <c r="E36" s="91">
        <v>0</v>
      </c>
      <c r="F36" s="92">
        <f t="shared" si="20"/>
        <v>112</v>
      </c>
      <c r="G36" s="92">
        <v>112</v>
      </c>
      <c r="H36" s="103">
        <v>114</v>
      </c>
      <c r="I36" s="91">
        <v>0</v>
      </c>
      <c r="J36" s="92">
        <f t="shared" si="21"/>
        <v>112</v>
      </c>
      <c r="K36" s="92">
        <v>112</v>
      </c>
      <c r="L36" s="67">
        <v>105</v>
      </c>
      <c r="M36" s="91">
        <v>0</v>
      </c>
      <c r="N36" s="172"/>
      <c r="O36" s="92">
        <f t="shared" si="22"/>
        <v>112</v>
      </c>
      <c r="P36" s="92">
        <v>112</v>
      </c>
      <c r="Q36" s="103">
        <v>0</v>
      </c>
    </row>
    <row r="37" spans="1:18" ht="15" customHeight="1" outlineLevel="1">
      <c r="A37" s="102" t="s">
        <v>12</v>
      </c>
      <c r="B37" s="90" t="s">
        <v>26</v>
      </c>
      <c r="C37" s="101" t="s">
        <v>138</v>
      </c>
      <c r="D37" s="101" t="s">
        <v>138</v>
      </c>
      <c r="E37" s="91">
        <v>0</v>
      </c>
      <c r="F37" s="92">
        <f t="shared" si="20"/>
        <v>140</v>
      </c>
      <c r="G37" s="94">
        <v>140</v>
      </c>
      <c r="H37" s="103">
        <v>135</v>
      </c>
      <c r="I37" s="91">
        <v>0</v>
      </c>
      <c r="J37" s="92">
        <f t="shared" si="21"/>
        <v>112</v>
      </c>
      <c r="K37" s="92">
        <v>112</v>
      </c>
      <c r="L37" s="67">
        <v>112</v>
      </c>
      <c r="M37" s="91">
        <v>0</v>
      </c>
      <c r="N37" s="172"/>
      <c r="O37" s="92">
        <f t="shared" si="22"/>
        <v>112</v>
      </c>
      <c r="P37" s="92">
        <v>112</v>
      </c>
      <c r="Q37" s="103">
        <v>0</v>
      </c>
    </row>
    <row r="38" spans="1:18" ht="15" customHeight="1" outlineLevel="1">
      <c r="A38" s="102" t="s">
        <v>13</v>
      </c>
      <c r="B38" s="90" t="s">
        <v>26</v>
      </c>
      <c r="C38" s="101" t="s">
        <v>140</v>
      </c>
      <c r="D38" s="101" t="s">
        <v>140</v>
      </c>
      <c r="E38" s="91">
        <v>0</v>
      </c>
      <c r="F38" s="92">
        <f t="shared" si="20"/>
        <v>84</v>
      </c>
      <c r="G38" s="92">
        <v>84</v>
      </c>
      <c r="H38" s="103">
        <v>84</v>
      </c>
      <c r="I38" s="91">
        <v>0</v>
      </c>
      <c r="J38" s="92">
        <f t="shared" si="21"/>
        <v>112</v>
      </c>
      <c r="K38" s="94">
        <v>112</v>
      </c>
      <c r="L38" s="67">
        <v>111</v>
      </c>
      <c r="M38" s="91">
        <v>0</v>
      </c>
      <c r="N38" s="172"/>
      <c r="O38" s="92">
        <f t="shared" si="22"/>
        <v>84</v>
      </c>
      <c r="P38" s="92">
        <v>84</v>
      </c>
      <c r="Q38" s="103">
        <v>0</v>
      </c>
    </row>
    <row r="39" spans="1:18" ht="15" customHeight="1" outlineLevel="1">
      <c r="A39" s="102" t="s">
        <v>14</v>
      </c>
      <c r="B39" s="90" t="s">
        <v>26</v>
      </c>
      <c r="C39" s="101" t="s">
        <v>138</v>
      </c>
      <c r="D39" s="101" t="s">
        <v>138</v>
      </c>
      <c r="E39" s="91">
        <v>0</v>
      </c>
      <c r="F39" s="92">
        <f t="shared" si="20"/>
        <v>84</v>
      </c>
      <c r="G39" s="92">
        <v>84</v>
      </c>
      <c r="H39" s="103">
        <v>83</v>
      </c>
      <c r="I39" s="91">
        <v>0</v>
      </c>
      <c r="J39" s="92">
        <f t="shared" si="21"/>
        <v>112</v>
      </c>
      <c r="K39" s="94">
        <v>112</v>
      </c>
      <c r="L39" s="67">
        <v>114</v>
      </c>
      <c r="M39" s="91">
        <v>0</v>
      </c>
      <c r="N39" s="172"/>
      <c r="O39" s="92">
        <f t="shared" si="22"/>
        <v>84</v>
      </c>
      <c r="P39" s="92">
        <v>84</v>
      </c>
      <c r="Q39" s="103">
        <v>0</v>
      </c>
    </row>
    <row r="40" spans="1:18" ht="15" customHeight="1" outlineLevel="1">
      <c r="A40" s="102" t="s">
        <v>15</v>
      </c>
      <c r="B40" s="90" t="s">
        <v>26</v>
      </c>
      <c r="C40" s="101" t="s">
        <v>138</v>
      </c>
      <c r="D40" s="101" t="s">
        <v>138</v>
      </c>
      <c r="E40" s="91">
        <v>0</v>
      </c>
      <c r="F40" s="92">
        <f t="shared" si="20"/>
        <v>84</v>
      </c>
      <c r="G40" s="94">
        <v>84</v>
      </c>
      <c r="H40" s="103">
        <v>84</v>
      </c>
      <c r="I40" s="91">
        <v>0</v>
      </c>
      <c r="J40" s="92">
        <f t="shared" si="21"/>
        <v>112</v>
      </c>
      <c r="K40" s="94">
        <v>112</v>
      </c>
      <c r="L40" s="67">
        <v>112</v>
      </c>
      <c r="M40" s="91">
        <v>0</v>
      </c>
      <c r="N40" s="172"/>
      <c r="O40" s="94">
        <f t="shared" si="22"/>
        <v>112</v>
      </c>
      <c r="P40" s="92">
        <v>112</v>
      </c>
      <c r="Q40" s="103">
        <v>0</v>
      </c>
    </row>
    <row r="41" spans="1:18" ht="15" customHeight="1" outlineLevel="1">
      <c r="A41" s="104" t="s">
        <v>16</v>
      </c>
      <c r="B41" s="89" t="s">
        <v>24</v>
      </c>
      <c r="C41" s="105" t="s">
        <v>138</v>
      </c>
      <c r="D41" s="105" t="s">
        <v>138</v>
      </c>
      <c r="E41" s="91">
        <f>G41*0.7</f>
        <v>35</v>
      </c>
      <c r="F41" s="92">
        <f t="shared" si="20"/>
        <v>15</v>
      </c>
      <c r="G41" s="92">
        <v>50</v>
      </c>
      <c r="H41" s="103">
        <v>46</v>
      </c>
      <c r="I41" s="91">
        <f>K41*0.7</f>
        <v>35</v>
      </c>
      <c r="J41" s="92">
        <f t="shared" si="21"/>
        <v>15</v>
      </c>
      <c r="K41" s="92">
        <v>50</v>
      </c>
      <c r="L41" s="67">
        <v>50</v>
      </c>
      <c r="M41" s="91">
        <f>P41*0.7</f>
        <v>35</v>
      </c>
      <c r="N41" s="172"/>
      <c r="O41" s="92">
        <f t="shared" si="22"/>
        <v>15</v>
      </c>
      <c r="P41" s="92">
        <v>50</v>
      </c>
      <c r="Q41" s="103">
        <v>0</v>
      </c>
    </row>
    <row r="42" spans="1:18" ht="15" customHeight="1" outlineLevel="1">
      <c r="A42" s="102" t="s">
        <v>17</v>
      </c>
      <c r="B42" s="90" t="s">
        <v>25</v>
      </c>
      <c r="C42" s="101" t="s">
        <v>140</v>
      </c>
      <c r="D42" s="101" t="s">
        <v>140</v>
      </c>
      <c r="E42" s="91">
        <f>G42-F42</f>
        <v>67</v>
      </c>
      <c r="F42" s="92">
        <f>G42*0.33</f>
        <v>33</v>
      </c>
      <c r="G42" s="92">
        <v>100</v>
      </c>
      <c r="H42" s="103">
        <v>90</v>
      </c>
      <c r="I42" s="91">
        <f>K42-J42</f>
        <v>67</v>
      </c>
      <c r="J42" s="92">
        <f>K42*0.33</f>
        <v>33</v>
      </c>
      <c r="K42" s="92">
        <v>100</v>
      </c>
      <c r="L42" s="67">
        <v>95</v>
      </c>
      <c r="M42" s="91">
        <f>P42-O42</f>
        <v>67</v>
      </c>
      <c r="N42" s="172"/>
      <c r="O42" s="92">
        <f>P42*0.33</f>
        <v>33</v>
      </c>
      <c r="P42" s="92">
        <v>100</v>
      </c>
      <c r="Q42" s="103">
        <v>0</v>
      </c>
    </row>
    <row r="43" spans="1:18" ht="15" customHeight="1" outlineLevel="1">
      <c r="A43" s="102" t="s">
        <v>18</v>
      </c>
      <c r="B43" s="90" t="s">
        <v>25</v>
      </c>
      <c r="C43" s="101" t="s">
        <v>139</v>
      </c>
      <c r="D43" s="101" t="s">
        <v>139</v>
      </c>
      <c r="E43" s="91">
        <f>G43-F43</f>
        <v>68.34</v>
      </c>
      <c r="F43" s="92">
        <f>G43*0.33</f>
        <v>33.660000000000004</v>
      </c>
      <c r="G43" s="92">
        <v>102</v>
      </c>
      <c r="H43" s="103">
        <v>101</v>
      </c>
      <c r="I43" s="91">
        <f>K43-J43</f>
        <v>68.34</v>
      </c>
      <c r="J43" s="92">
        <f>K43*0.33</f>
        <v>33.660000000000004</v>
      </c>
      <c r="K43" s="92">
        <v>102</v>
      </c>
      <c r="L43" s="67">
        <v>100</v>
      </c>
      <c r="M43" s="91">
        <f>P43-O43</f>
        <v>68.34</v>
      </c>
      <c r="N43" s="172"/>
      <c r="O43" s="92">
        <f>P43*0.33</f>
        <v>33.660000000000004</v>
      </c>
      <c r="P43" s="92">
        <v>102</v>
      </c>
      <c r="Q43" s="103">
        <v>0</v>
      </c>
    </row>
    <row r="44" spans="1:18" ht="15" customHeight="1" outlineLevel="1">
      <c r="A44" s="102" t="s">
        <v>133</v>
      </c>
      <c r="B44" s="90" t="s">
        <v>26</v>
      </c>
      <c r="C44" s="101" t="s">
        <v>140</v>
      </c>
      <c r="D44" s="101" t="s">
        <v>140</v>
      </c>
      <c r="E44" s="91">
        <v>0</v>
      </c>
      <c r="F44" s="92">
        <f>G44-E44</f>
        <v>0</v>
      </c>
      <c r="G44" s="92">
        <v>0</v>
      </c>
      <c r="H44" s="103">
        <v>0</v>
      </c>
      <c r="I44" s="91">
        <v>0</v>
      </c>
      <c r="J44" s="92">
        <f>K44-I44</f>
        <v>0</v>
      </c>
      <c r="K44" s="92">
        <v>0</v>
      </c>
      <c r="L44" s="67">
        <v>0</v>
      </c>
      <c r="M44" s="91">
        <v>0</v>
      </c>
      <c r="N44" s="172"/>
      <c r="O44" s="94">
        <f>P44-M44</f>
        <v>84</v>
      </c>
      <c r="P44" s="92">
        <v>84</v>
      </c>
      <c r="Q44" s="103">
        <v>0</v>
      </c>
    </row>
    <row r="45" spans="1:18" ht="15" customHeight="1" outlineLevel="1" thickBot="1">
      <c r="A45" s="106" t="s">
        <v>19</v>
      </c>
      <c r="B45" s="186"/>
      <c r="C45" s="107"/>
      <c r="D45" s="107"/>
      <c r="E45" s="108">
        <f t="shared" ref="E45:Q45" si="23">SUBTOTAL(9,E26:E44)</f>
        <v>613.37</v>
      </c>
      <c r="F45" s="109">
        <f t="shared" si="23"/>
        <v>997.63</v>
      </c>
      <c r="G45" s="109">
        <f t="shared" si="23"/>
        <v>1611</v>
      </c>
      <c r="H45" s="110">
        <f t="shared" si="23"/>
        <v>1522</v>
      </c>
      <c r="I45" s="108">
        <f t="shared" si="23"/>
        <v>613.37</v>
      </c>
      <c r="J45" s="109">
        <f t="shared" si="23"/>
        <v>1053.6300000000001</v>
      </c>
      <c r="K45" s="109">
        <f t="shared" si="23"/>
        <v>1667</v>
      </c>
      <c r="L45" s="110">
        <f t="shared" si="23"/>
        <v>1592</v>
      </c>
      <c r="M45" s="108">
        <f t="shared" si="23"/>
        <v>613.37</v>
      </c>
      <c r="N45" s="173"/>
      <c r="O45" s="109">
        <f t="shared" si="23"/>
        <v>1081.6300000000001</v>
      </c>
      <c r="P45" s="109">
        <f t="shared" si="23"/>
        <v>1723</v>
      </c>
      <c r="Q45" s="110">
        <f t="shared" si="23"/>
        <v>0</v>
      </c>
    </row>
    <row r="48" spans="1:18" ht="15" customHeight="1">
      <c r="D48" s="135"/>
      <c r="E48" s="136" t="s">
        <v>143</v>
      </c>
      <c r="F48" s="332" t="s">
        <v>143</v>
      </c>
      <c r="G48" s="333"/>
      <c r="H48" s="332" t="s">
        <v>154</v>
      </c>
      <c r="I48" s="333"/>
      <c r="J48" s="332" t="s">
        <v>155</v>
      </c>
      <c r="K48" s="333"/>
      <c r="Q48" t="s">
        <v>25</v>
      </c>
      <c r="R48" t="s">
        <v>26</v>
      </c>
    </row>
    <row r="49" spans="4:18" ht="30.75" customHeight="1">
      <c r="D49" s="137"/>
      <c r="E49" s="138" t="s">
        <v>141</v>
      </c>
      <c r="F49" s="139" t="s">
        <v>142</v>
      </c>
      <c r="G49" s="140" t="s">
        <v>156</v>
      </c>
      <c r="H49" s="141" t="s">
        <v>144</v>
      </c>
      <c r="I49" s="142" t="s">
        <v>157</v>
      </c>
      <c r="J49" s="141" t="s">
        <v>144</v>
      </c>
      <c r="K49" s="142" t="s">
        <v>157</v>
      </c>
      <c r="O49">
        <v>2024</v>
      </c>
      <c r="R49" t="s">
        <v>161</v>
      </c>
    </row>
    <row r="50" spans="4:18" ht="15" customHeight="1">
      <c r="D50" s="122" t="s">
        <v>152</v>
      </c>
      <c r="E50" s="148">
        <v>276</v>
      </c>
      <c r="F50" s="149">
        <v>322</v>
      </c>
      <c r="G50" s="149">
        <v>712</v>
      </c>
      <c r="H50" s="150">
        <f>E50-F50</f>
        <v>-46</v>
      </c>
      <c r="I50" s="151">
        <f>E50-G50</f>
        <v>-436</v>
      </c>
      <c r="J50" s="143">
        <f>H50/E50</f>
        <v>-0.16666666666666666</v>
      </c>
      <c r="K50" s="144">
        <f>I50/E50</f>
        <v>-1.5797101449275361</v>
      </c>
    </row>
    <row r="51" spans="4:18" ht="15" customHeight="1">
      <c r="D51" s="123" t="s">
        <v>153</v>
      </c>
      <c r="E51" s="147">
        <v>756</v>
      </c>
      <c r="F51" s="152">
        <v>840</v>
      </c>
      <c r="G51" s="152">
        <v>1738</v>
      </c>
      <c r="H51" s="153">
        <f>E51-F51</f>
        <v>-84</v>
      </c>
      <c r="I51" s="154">
        <f>E51-G51</f>
        <v>-982</v>
      </c>
      <c r="J51" s="155">
        <f>H51/E51</f>
        <v>-0.1111111111111111</v>
      </c>
      <c r="K51" s="156">
        <f>I51/E51</f>
        <v>-1.2989417989417988</v>
      </c>
      <c r="O51">
        <v>2025</v>
      </c>
      <c r="R51" t="s">
        <v>159</v>
      </c>
    </row>
    <row r="52" spans="4:18" ht="15" customHeight="1">
      <c r="D52" s="124" t="s">
        <v>149</v>
      </c>
      <c r="E52" s="162">
        <f>E51+E50</f>
        <v>1032</v>
      </c>
      <c r="F52" s="163">
        <f>F51+F50</f>
        <v>1162</v>
      </c>
      <c r="G52" s="164">
        <f>G51+G50</f>
        <v>2450</v>
      </c>
      <c r="H52" s="163">
        <f>H51+H50</f>
        <v>-130</v>
      </c>
      <c r="I52" s="164">
        <f>I51+I50</f>
        <v>-1418</v>
      </c>
      <c r="J52" s="165">
        <f>H52/E52</f>
        <v>-0.12596899224806202</v>
      </c>
      <c r="K52" s="166">
        <f>I52/E52</f>
        <v>-1.374031007751938</v>
      </c>
    </row>
    <row r="53" spans="4:18" ht="15" customHeight="1">
      <c r="D53" s="123" t="s">
        <v>150</v>
      </c>
      <c r="E53" s="147">
        <v>485</v>
      </c>
      <c r="F53" s="152">
        <f>59+408+12</f>
        <v>479</v>
      </c>
      <c r="G53" s="152">
        <v>995</v>
      </c>
      <c r="H53" s="150">
        <f>E53-F53</f>
        <v>6</v>
      </c>
      <c r="I53" s="151">
        <f>E53-G53</f>
        <v>-510</v>
      </c>
      <c r="J53" s="143">
        <f>H53/E53</f>
        <v>1.2371134020618556E-2</v>
      </c>
      <c r="K53" s="144">
        <f>I53/E53</f>
        <v>-1.0515463917525774</v>
      </c>
      <c r="O53">
        <v>2026</v>
      </c>
      <c r="Q53" t="s">
        <v>160</v>
      </c>
    </row>
    <row r="54" spans="4:18" ht="15" customHeight="1">
      <c r="D54" s="123" t="s">
        <v>151</v>
      </c>
      <c r="E54" s="147">
        <v>0</v>
      </c>
      <c r="F54" s="157">
        <v>14</v>
      </c>
      <c r="G54" s="157">
        <v>28</v>
      </c>
      <c r="H54" s="153">
        <f>E54-F54</f>
        <v>-14</v>
      </c>
      <c r="I54" s="154">
        <f>E54-G54</f>
        <v>-28</v>
      </c>
      <c r="J54" s="155">
        <v>0</v>
      </c>
      <c r="K54" s="156">
        <v>0</v>
      </c>
    </row>
    <row r="55" spans="4:18" ht="15" customHeight="1">
      <c r="D55" s="124" t="s">
        <v>149</v>
      </c>
      <c r="E55" s="162">
        <f>SUBTOTAL(9,E53:E54)</f>
        <v>485</v>
      </c>
      <c r="F55" s="163">
        <f>F54+F53</f>
        <v>493</v>
      </c>
      <c r="G55" s="164">
        <f>G54+G53</f>
        <v>1023</v>
      </c>
      <c r="H55" s="163">
        <f>SUBTOTAL(9,H53:H54)</f>
        <v>-8</v>
      </c>
      <c r="I55" s="164">
        <f>SUBTOTAL(9,I53:I54)</f>
        <v>-538</v>
      </c>
      <c r="J55" s="145">
        <f>H55/E55</f>
        <v>-1.6494845360824743E-2</v>
      </c>
      <c r="K55" s="146">
        <f>I55/E55</f>
        <v>-1.109278350515464</v>
      </c>
      <c r="O55">
        <v>2027</v>
      </c>
      <c r="Q55" t="s">
        <v>158</v>
      </c>
    </row>
    <row r="56" spans="4:18" ht="15" customHeight="1">
      <c r="D56" s="125" t="s">
        <v>146</v>
      </c>
      <c r="E56" s="126">
        <f>E50+E53</f>
        <v>761</v>
      </c>
      <c r="F56" s="127">
        <f t="shared" ref="F56:I57" si="24">F53+F50</f>
        <v>801</v>
      </c>
      <c r="G56" s="127">
        <f t="shared" si="24"/>
        <v>1707</v>
      </c>
      <c r="H56" s="128">
        <f t="shared" si="24"/>
        <v>-40</v>
      </c>
      <c r="I56" s="159">
        <f t="shared" si="24"/>
        <v>-946</v>
      </c>
      <c r="J56" s="160">
        <f>H56/E56</f>
        <v>-5.2562417871222074E-2</v>
      </c>
      <c r="K56" s="129">
        <f>I56/E56</f>
        <v>-1.2431011826544021</v>
      </c>
    </row>
    <row r="57" spans="4:18" ht="15" customHeight="1">
      <c r="D57" s="125" t="s">
        <v>145</v>
      </c>
      <c r="E57" s="126">
        <f>E54+E51</f>
        <v>756</v>
      </c>
      <c r="F57" s="127">
        <f t="shared" si="24"/>
        <v>854</v>
      </c>
      <c r="G57" s="127">
        <f t="shared" si="24"/>
        <v>1766</v>
      </c>
      <c r="H57" s="125">
        <f t="shared" si="24"/>
        <v>-98</v>
      </c>
      <c r="I57" s="127">
        <f t="shared" si="24"/>
        <v>-1010</v>
      </c>
      <c r="J57" s="158">
        <f>H57/E57</f>
        <v>-0.12962962962962962</v>
      </c>
      <c r="K57" s="130">
        <f>I57/E57</f>
        <v>-1.335978835978836</v>
      </c>
      <c r="O57">
        <v>2028</v>
      </c>
    </row>
    <row r="58" spans="4:18" ht="15" customHeight="1">
      <c r="D58" s="131" t="s">
        <v>149</v>
      </c>
      <c r="E58" s="132">
        <f>SUBTOTAL(9,E56:E57)</f>
        <v>1517</v>
      </c>
      <c r="F58" s="133">
        <f>SUBTOTAL(9,F56:F57)</f>
        <v>1655</v>
      </c>
      <c r="G58" s="133">
        <f>SUBTOTAL(9,G56:G57)</f>
        <v>3473</v>
      </c>
      <c r="H58" s="131">
        <f>SUBTOTAL(9,H56:H57)</f>
        <v>-138</v>
      </c>
      <c r="I58" s="133">
        <f>SUBTOTAL(9,I56:I57)</f>
        <v>-1956</v>
      </c>
      <c r="J58" s="161">
        <f>H58/E58</f>
        <v>-9.0969017798286089E-2</v>
      </c>
      <c r="K58" s="134">
        <f>I58/E58</f>
        <v>-1.2893869479235334</v>
      </c>
    </row>
    <row r="61" spans="4:18" ht="15" customHeight="1">
      <c r="D61" t="s">
        <v>147</v>
      </c>
      <c r="E61" t="s">
        <v>148</v>
      </c>
    </row>
  </sheetData>
  <autoFilter ref="A3:AG3" xr:uid="{00000000-0009-0000-0000-000004000000}">
    <sortState xmlns:xlrd2="http://schemas.microsoft.com/office/spreadsheetml/2017/richdata2" ref="A4:AG20">
      <sortCondition ref="C3"/>
    </sortState>
  </autoFilter>
  <mergeCells count="14">
    <mergeCell ref="AF2:AG2"/>
    <mergeCell ref="F48:G48"/>
    <mergeCell ref="H48:I48"/>
    <mergeCell ref="J48:K48"/>
    <mergeCell ref="J1:R1"/>
    <mergeCell ref="S1:W1"/>
    <mergeCell ref="X1:AE1"/>
    <mergeCell ref="AF1:AG1"/>
    <mergeCell ref="E2:I2"/>
    <mergeCell ref="J2:O2"/>
    <mergeCell ref="P2:R2"/>
    <mergeCell ref="S2:W2"/>
    <mergeCell ref="X2:AB2"/>
    <mergeCell ref="AC2:AE2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A26"/>
  <sheetViews>
    <sheetView zoomScale="120" zoomScaleNormal="120" workbookViewId="0">
      <pane xSplit="2" ySplit="5" topLeftCell="C15" activePane="bottomRight" state="frozen"/>
      <selection pane="topRight" activeCell="C1" sqref="C1"/>
      <selection pane="bottomLeft" activeCell="A10" sqref="A10"/>
      <selection pane="bottomRight" activeCell="C15" sqref="C15"/>
    </sheetView>
  </sheetViews>
  <sheetFormatPr defaultColWidth="9.140625" defaultRowHeight="15"/>
  <cols>
    <col min="1" max="1" width="30.42578125" style="26" customWidth="1"/>
    <col min="2" max="2" width="11.5703125" style="26" customWidth="1"/>
    <col min="3" max="3" width="11.85546875" style="26" customWidth="1"/>
    <col min="4" max="4" width="11.5703125" style="26" customWidth="1"/>
    <col min="5" max="5" width="12.7109375" style="26" hidden="1" customWidth="1"/>
    <col min="6" max="6" width="12.85546875" style="26" hidden="1" customWidth="1"/>
    <col min="7" max="7" width="11.5703125" style="26" hidden="1" customWidth="1"/>
    <col min="8" max="8" width="13.85546875" style="27" customWidth="1"/>
    <col min="9" max="9" width="10.7109375" style="27" customWidth="1"/>
    <col min="10" max="10" width="10.85546875" style="26" customWidth="1"/>
    <col min="11" max="11" width="11.85546875" style="26" customWidth="1"/>
    <col min="12" max="12" width="9.85546875" style="26" customWidth="1"/>
    <col min="13" max="13" width="10.7109375" style="26" customWidth="1"/>
    <col min="14" max="14" width="16.28515625" style="26" customWidth="1"/>
    <col min="15" max="15" width="8.85546875" style="26" customWidth="1"/>
    <col min="16" max="16" width="18.85546875" style="25" customWidth="1"/>
    <col min="17" max="16381" width="9.140625" style="25"/>
    <col min="16382" max="16384" width="9.140625" style="24"/>
  </cols>
  <sheetData>
    <row r="1" spans="1:16" ht="13.9" customHeight="1">
      <c r="A1" s="53"/>
      <c r="B1" s="52"/>
      <c r="C1" s="353" t="s">
        <v>105</v>
      </c>
      <c r="D1" s="353"/>
      <c r="E1" s="353"/>
      <c r="F1" s="353"/>
      <c r="G1" s="353"/>
      <c r="H1" s="353"/>
      <c r="I1" s="51"/>
      <c r="J1" s="354" t="s">
        <v>104</v>
      </c>
      <c r="K1" s="354"/>
      <c r="L1" s="354"/>
      <c r="M1" s="354"/>
      <c r="N1" s="354"/>
      <c r="O1" s="354"/>
      <c r="P1" s="50" t="s">
        <v>103</v>
      </c>
    </row>
    <row r="2" spans="1:16" ht="22.7" customHeight="1">
      <c r="A2" s="49" t="s">
        <v>102</v>
      </c>
      <c r="B2" s="47"/>
      <c r="C2" s="355" t="s">
        <v>101</v>
      </c>
      <c r="D2" s="355"/>
      <c r="E2" s="48"/>
      <c r="F2" s="48"/>
      <c r="G2" s="48"/>
      <c r="H2" s="47"/>
      <c r="I2" s="46"/>
      <c r="J2" s="356" t="s">
        <v>100</v>
      </c>
      <c r="K2" s="356"/>
      <c r="L2" s="356"/>
      <c r="M2" s="356" t="s">
        <v>99</v>
      </c>
      <c r="N2" s="356"/>
      <c r="O2" s="356"/>
      <c r="P2" s="45"/>
    </row>
    <row r="3" spans="1:16" ht="38.25">
      <c r="A3" s="43" t="s">
        <v>0</v>
      </c>
      <c r="B3" s="43" t="s">
        <v>98</v>
      </c>
      <c r="C3" s="43" t="s">
        <v>97</v>
      </c>
      <c r="D3" s="44" t="s">
        <v>96</v>
      </c>
      <c r="E3" s="26" t="s">
        <v>95</v>
      </c>
      <c r="F3" s="26" t="s">
        <v>94</v>
      </c>
      <c r="G3" s="26" t="s">
        <v>93</v>
      </c>
      <c r="H3" s="44" t="s">
        <v>92</v>
      </c>
      <c r="I3" s="44" t="s">
        <v>91</v>
      </c>
      <c r="J3" s="43" t="s">
        <v>90</v>
      </c>
      <c r="K3" s="43" t="s">
        <v>89</v>
      </c>
      <c r="L3" s="43" t="s">
        <v>86</v>
      </c>
      <c r="M3" s="43" t="s">
        <v>88</v>
      </c>
      <c r="N3" s="43" t="s">
        <v>87</v>
      </c>
      <c r="O3" s="43" t="s">
        <v>86</v>
      </c>
      <c r="P3" s="43" t="s">
        <v>85</v>
      </c>
    </row>
    <row r="4" spans="1:16" ht="20.45" customHeight="1">
      <c r="A4" s="36" t="s">
        <v>84</v>
      </c>
      <c r="B4" s="36" t="s">
        <v>67</v>
      </c>
      <c r="C4" s="34">
        <v>102</v>
      </c>
      <c r="D4" s="34">
        <v>98</v>
      </c>
      <c r="E4" s="35" t="e">
        <f>C4-#REF!</f>
        <v>#REF!</v>
      </c>
      <c r="F4" s="35" t="e">
        <f>C4-#REF!-#REF!</f>
        <v>#REF!</v>
      </c>
      <c r="G4" s="35">
        <f t="shared" ref="G4:G22" si="0">D4-C4</f>
        <v>-4</v>
      </c>
      <c r="H4" s="34">
        <v>5</v>
      </c>
      <c r="I4" s="34">
        <f>J4+M4</f>
        <v>159</v>
      </c>
      <c r="J4" s="34">
        <v>64</v>
      </c>
      <c r="K4" s="34">
        <v>6</v>
      </c>
      <c r="L4" s="34">
        <v>50</v>
      </c>
      <c r="M4" s="34">
        <v>95</v>
      </c>
      <c r="N4" s="42">
        <v>1.67</v>
      </c>
      <c r="O4" s="34">
        <v>48</v>
      </c>
      <c r="P4" s="33" t="s">
        <v>83</v>
      </c>
    </row>
    <row r="5" spans="1:16" ht="20.45" customHeight="1">
      <c r="A5" s="36" t="s">
        <v>82</v>
      </c>
      <c r="B5" s="36" t="s">
        <v>67</v>
      </c>
      <c r="C5" s="34">
        <v>125</v>
      </c>
      <c r="D5" s="34">
        <v>124</v>
      </c>
      <c r="E5" s="35" t="e">
        <f>C5-#REF!</f>
        <v>#REF!</v>
      </c>
      <c r="F5" s="35" t="e">
        <f>C5-#REF!-#REF!</f>
        <v>#REF!</v>
      </c>
      <c r="G5" s="35">
        <f t="shared" si="0"/>
        <v>-1</v>
      </c>
      <c r="H5" s="34">
        <v>5</v>
      </c>
      <c r="I5" s="34">
        <f>J5+M5</f>
        <v>186</v>
      </c>
      <c r="J5" s="34">
        <v>75</v>
      </c>
      <c r="K5" s="34">
        <v>7</v>
      </c>
      <c r="L5" s="34">
        <v>40</v>
      </c>
      <c r="M5" s="34">
        <v>111</v>
      </c>
      <c r="N5" s="42">
        <v>5.8</v>
      </c>
      <c r="O5" s="34">
        <v>84</v>
      </c>
      <c r="P5" s="33" t="s">
        <v>81</v>
      </c>
    </row>
    <row r="6" spans="1:16" ht="20.45" customHeight="1">
      <c r="A6" s="36" t="s">
        <v>80</v>
      </c>
      <c r="B6" s="36" t="s">
        <v>67</v>
      </c>
      <c r="C6" s="34">
        <v>100</v>
      </c>
      <c r="D6" s="34">
        <v>90</v>
      </c>
      <c r="E6" s="35" t="e">
        <f>C6-#REF!</f>
        <v>#REF!</v>
      </c>
      <c r="F6" s="35" t="e">
        <f>C6-#REF!-#REF!</f>
        <v>#REF!</v>
      </c>
      <c r="G6" s="35">
        <f t="shared" si="0"/>
        <v>-10</v>
      </c>
      <c r="H6" s="34">
        <v>6</v>
      </c>
      <c r="I6" s="34">
        <f>J6+M6</f>
        <v>151</v>
      </c>
      <c r="J6" s="34">
        <v>57</v>
      </c>
      <c r="K6" s="34">
        <v>6</v>
      </c>
      <c r="L6" s="34">
        <v>30</v>
      </c>
      <c r="M6" s="34">
        <v>94</v>
      </c>
      <c r="N6" s="42">
        <v>2.4910000000000001</v>
      </c>
      <c r="O6" s="34">
        <v>60</v>
      </c>
      <c r="P6" s="33" t="s">
        <v>79</v>
      </c>
    </row>
    <row r="7" spans="1:16" ht="20.45" customHeight="1">
      <c r="A7" s="36" t="s">
        <v>78</v>
      </c>
      <c r="B7" s="36" t="s">
        <v>67</v>
      </c>
      <c r="C7" s="34">
        <v>102</v>
      </c>
      <c r="D7" s="34">
        <v>107</v>
      </c>
      <c r="E7" s="35" t="e">
        <f>C7-#REF!</f>
        <v>#REF!</v>
      </c>
      <c r="F7" s="35" t="e">
        <f>C7-#REF!-#REF!</f>
        <v>#REF!</v>
      </c>
      <c r="G7" s="35">
        <f t="shared" si="0"/>
        <v>5</v>
      </c>
      <c r="H7" s="34">
        <v>7</v>
      </c>
      <c r="I7" s="34">
        <f>J7+M7</f>
        <v>103</v>
      </c>
      <c r="J7" s="34">
        <v>28</v>
      </c>
      <c r="K7" s="34" t="s">
        <v>40</v>
      </c>
      <c r="L7" s="34">
        <v>36</v>
      </c>
      <c r="M7" s="34">
        <v>75</v>
      </c>
      <c r="N7" s="42">
        <v>6.5</v>
      </c>
      <c r="O7" s="34">
        <v>73</v>
      </c>
      <c r="P7" s="33" t="s">
        <v>77</v>
      </c>
    </row>
    <row r="8" spans="1:16" ht="20.45" customHeight="1">
      <c r="A8" s="36" t="s">
        <v>76</v>
      </c>
      <c r="B8" s="36" t="s">
        <v>67</v>
      </c>
      <c r="C8" s="34">
        <v>69</v>
      </c>
      <c r="D8" s="34">
        <v>11</v>
      </c>
      <c r="E8" s="35" t="e">
        <f>C8-#REF!</f>
        <v>#REF!</v>
      </c>
      <c r="F8" s="35" t="e">
        <f>C8-#REF!-#REF!</f>
        <v>#REF!</v>
      </c>
      <c r="G8" s="35">
        <f t="shared" si="0"/>
        <v>-58</v>
      </c>
      <c r="H8" s="34">
        <v>10</v>
      </c>
      <c r="I8" s="34" t="s">
        <v>47</v>
      </c>
      <c r="J8" s="352" t="s">
        <v>75</v>
      </c>
      <c r="K8" s="352"/>
      <c r="L8" s="352"/>
      <c r="M8" s="352"/>
      <c r="N8" s="352"/>
      <c r="O8" s="352"/>
      <c r="P8" s="33" t="s">
        <v>74</v>
      </c>
    </row>
    <row r="9" spans="1:16" ht="20.45" customHeight="1">
      <c r="A9" s="37" t="s">
        <v>73</v>
      </c>
      <c r="B9" s="36" t="s">
        <v>67</v>
      </c>
      <c r="C9" s="34">
        <v>130</v>
      </c>
      <c r="D9" s="34">
        <v>120</v>
      </c>
      <c r="E9" s="35" t="e">
        <f>C9-#REF!</f>
        <v>#REF!</v>
      </c>
      <c r="F9" s="35" t="e">
        <f>C9-#REF!-#REF!</f>
        <v>#REF!</v>
      </c>
      <c r="G9" s="35">
        <f t="shared" si="0"/>
        <v>-10</v>
      </c>
      <c r="H9" s="34">
        <v>8</v>
      </c>
      <c r="I9" s="34">
        <f>J9+M9</f>
        <v>94</v>
      </c>
      <c r="J9" s="34">
        <v>23</v>
      </c>
      <c r="K9" s="34" t="s">
        <v>70</v>
      </c>
      <c r="L9" s="34">
        <v>27</v>
      </c>
      <c r="M9" s="34">
        <v>71</v>
      </c>
      <c r="N9" s="34" t="s">
        <v>39</v>
      </c>
      <c r="O9" s="34">
        <v>85</v>
      </c>
      <c r="P9" s="33" t="s">
        <v>72</v>
      </c>
    </row>
    <row r="10" spans="1:16" ht="20.45" customHeight="1">
      <c r="A10" s="36" t="s">
        <v>71</v>
      </c>
      <c r="B10" s="36" t="s">
        <v>67</v>
      </c>
      <c r="C10" s="34">
        <v>102</v>
      </c>
      <c r="D10" s="34">
        <v>101</v>
      </c>
      <c r="E10" s="35" t="e">
        <f>C10-#REF!</f>
        <v>#REF!</v>
      </c>
      <c r="F10" s="35" t="e">
        <f>C10-#REF!-#REF!</f>
        <v>#REF!</v>
      </c>
      <c r="G10" s="35">
        <f t="shared" si="0"/>
        <v>-1</v>
      </c>
      <c r="H10" s="34">
        <v>8</v>
      </c>
      <c r="I10" s="34">
        <f>J10+M10</f>
        <v>34</v>
      </c>
      <c r="J10" s="34">
        <v>6</v>
      </c>
      <c r="K10" s="34" t="s">
        <v>70</v>
      </c>
      <c r="L10" s="34">
        <v>6</v>
      </c>
      <c r="M10" s="34">
        <v>28</v>
      </c>
      <c r="N10" s="34" t="s">
        <v>39</v>
      </c>
      <c r="O10" s="34">
        <v>74</v>
      </c>
      <c r="P10" s="33" t="s">
        <v>69</v>
      </c>
    </row>
    <row r="11" spans="1:16" ht="20.45" customHeight="1">
      <c r="A11" s="36" t="s">
        <v>68</v>
      </c>
      <c r="B11" s="36" t="s">
        <v>67</v>
      </c>
      <c r="C11" s="34">
        <v>100</v>
      </c>
      <c r="D11" s="34">
        <v>79</v>
      </c>
      <c r="E11" s="35" t="e">
        <f>C11-#REF!</f>
        <v>#REF!</v>
      </c>
      <c r="F11" s="35" t="e">
        <f>C11-#REF!-#REF!</f>
        <v>#REF!</v>
      </c>
      <c r="G11" s="35">
        <f t="shared" si="0"/>
        <v>-21</v>
      </c>
      <c r="H11" s="34">
        <v>1</v>
      </c>
      <c r="I11" s="34">
        <f>J11+M11</f>
        <v>42</v>
      </c>
      <c r="J11" s="34">
        <v>10</v>
      </c>
      <c r="K11" s="34" t="s">
        <v>40</v>
      </c>
      <c r="L11" s="34">
        <v>14</v>
      </c>
      <c r="M11" s="34">
        <v>32</v>
      </c>
      <c r="N11" s="34" t="s">
        <v>39</v>
      </c>
      <c r="O11" s="34">
        <v>74</v>
      </c>
      <c r="P11" s="33" t="s">
        <v>66</v>
      </c>
    </row>
    <row r="12" spans="1:16" ht="20.45" customHeight="1">
      <c r="A12" s="41" t="s">
        <v>65</v>
      </c>
      <c r="B12" s="41" t="s">
        <v>51</v>
      </c>
      <c r="C12" s="39">
        <v>84</v>
      </c>
      <c r="D12" s="39">
        <v>84</v>
      </c>
      <c r="E12" s="40" t="e">
        <f>C12-#REF!</f>
        <v>#REF!</v>
      </c>
      <c r="F12" s="40" t="e">
        <f>C12-#REF!-#REF!</f>
        <v>#REF!</v>
      </c>
      <c r="G12" s="40">
        <f t="shared" si="0"/>
        <v>0</v>
      </c>
      <c r="H12" s="39">
        <v>2</v>
      </c>
      <c r="I12" s="39">
        <f t="shared" ref="I12:I18" si="1">J12</f>
        <v>120</v>
      </c>
      <c r="J12" s="39">
        <v>120</v>
      </c>
      <c r="K12" s="39">
        <v>7</v>
      </c>
      <c r="L12" s="39">
        <v>84</v>
      </c>
      <c r="M12" s="39" t="s">
        <v>50</v>
      </c>
      <c r="N12" s="39" t="s">
        <v>50</v>
      </c>
      <c r="O12" s="39" t="s">
        <v>50</v>
      </c>
      <c r="P12" s="38" t="s">
        <v>64</v>
      </c>
    </row>
    <row r="13" spans="1:16" ht="20.45" customHeight="1">
      <c r="A13" s="41" t="s">
        <v>63</v>
      </c>
      <c r="B13" s="41" t="s">
        <v>51</v>
      </c>
      <c r="C13" s="39">
        <v>84</v>
      </c>
      <c r="D13" s="39">
        <v>80</v>
      </c>
      <c r="E13" s="40" t="e">
        <f>C13-#REF!</f>
        <v>#REF!</v>
      </c>
      <c r="F13" s="40" t="e">
        <f>C13-#REF!-#REF!</f>
        <v>#REF!</v>
      </c>
      <c r="G13" s="40">
        <f t="shared" si="0"/>
        <v>-4</v>
      </c>
      <c r="H13" s="39">
        <v>1</v>
      </c>
      <c r="I13" s="39">
        <f t="shared" si="1"/>
        <v>112</v>
      </c>
      <c r="J13" s="39">
        <v>112</v>
      </c>
      <c r="K13" s="39">
        <v>5</v>
      </c>
      <c r="L13" s="39">
        <v>82</v>
      </c>
      <c r="M13" s="39" t="s">
        <v>50</v>
      </c>
      <c r="N13" s="39" t="s">
        <v>50</v>
      </c>
      <c r="O13" s="39" t="s">
        <v>50</v>
      </c>
      <c r="P13" s="38" t="s">
        <v>62</v>
      </c>
    </row>
    <row r="14" spans="1:16" ht="20.45" customHeight="1">
      <c r="A14" s="41" t="s">
        <v>61</v>
      </c>
      <c r="B14" s="41" t="s">
        <v>51</v>
      </c>
      <c r="C14" s="39">
        <v>84</v>
      </c>
      <c r="D14" s="39">
        <v>83</v>
      </c>
      <c r="E14" s="40" t="e">
        <f>C14-#REF!</f>
        <v>#REF!</v>
      </c>
      <c r="F14" s="40" t="e">
        <f>C14-#REF!-#REF!</f>
        <v>#REF!</v>
      </c>
      <c r="G14" s="40">
        <f t="shared" si="0"/>
        <v>-1</v>
      </c>
      <c r="H14" s="39">
        <v>2</v>
      </c>
      <c r="I14" s="39">
        <f t="shared" si="1"/>
        <v>116</v>
      </c>
      <c r="J14" s="39">
        <v>116</v>
      </c>
      <c r="K14" s="39">
        <v>6</v>
      </c>
      <c r="L14" s="39">
        <v>84</v>
      </c>
      <c r="M14" s="39" t="s">
        <v>50</v>
      </c>
      <c r="N14" s="39" t="s">
        <v>50</v>
      </c>
      <c r="O14" s="39" t="s">
        <v>50</v>
      </c>
      <c r="P14" s="38" t="s">
        <v>60</v>
      </c>
    </row>
    <row r="15" spans="1:16" ht="20.45" customHeight="1">
      <c r="A15" s="41" t="s">
        <v>59</v>
      </c>
      <c r="B15" s="41" t="s">
        <v>51</v>
      </c>
      <c r="C15" s="39">
        <v>84</v>
      </c>
      <c r="D15" s="39">
        <v>84</v>
      </c>
      <c r="E15" s="40" t="e">
        <f>C15-#REF!</f>
        <v>#REF!</v>
      </c>
      <c r="F15" s="40" t="e">
        <f>C15-#REF!-#REF!</f>
        <v>#REF!</v>
      </c>
      <c r="G15" s="40">
        <f t="shared" si="0"/>
        <v>0</v>
      </c>
      <c r="H15" s="39">
        <v>1</v>
      </c>
      <c r="I15" s="39">
        <f t="shared" si="1"/>
        <v>97</v>
      </c>
      <c r="J15" s="39">
        <v>97</v>
      </c>
      <c r="K15" s="39">
        <v>7</v>
      </c>
      <c r="L15" s="39">
        <v>84</v>
      </c>
      <c r="M15" s="39" t="s">
        <v>50</v>
      </c>
      <c r="N15" s="39" t="s">
        <v>50</v>
      </c>
      <c r="O15" s="39" t="s">
        <v>50</v>
      </c>
      <c r="P15" s="38" t="s">
        <v>58</v>
      </c>
    </row>
    <row r="16" spans="1:16" ht="20.45" customHeight="1">
      <c r="A16" s="41" t="s">
        <v>57</v>
      </c>
      <c r="B16" s="41" t="s">
        <v>51</v>
      </c>
      <c r="C16" s="39">
        <v>112</v>
      </c>
      <c r="D16" s="39">
        <v>82</v>
      </c>
      <c r="E16" s="40" t="e">
        <f>C16-#REF!</f>
        <v>#REF!</v>
      </c>
      <c r="F16" s="40" t="e">
        <f>C16-#REF!-#REF!</f>
        <v>#REF!</v>
      </c>
      <c r="G16" s="40">
        <f t="shared" si="0"/>
        <v>-30</v>
      </c>
      <c r="H16" s="39">
        <v>0</v>
      </c>
      <c r="I16" s="39">
        <f t="shared" si="1"/>
        <v>120</v>
      </c>
      <c r="J16" s="39">
        <v>120</v>
      </c>
      <c r="K16" s="39">
        <v>5</v>
      </c>
      <c r="L16" s="39">
        <v>82</v>
      </c>
      <c r="M16" s="39" t="s">
        <v>50</v>
      </c>
      <c r="N16" s="39" t="s">
        <v>50</v>
      </c>
      <c r="O16" s="39" t="s">
        <v>50</v>
      </c>
      <c r="P16" s="38" t="s">
        <v>56</v>
      </c>
    </row>
    <row r="17" spans="1:16" ht="20.45" customHeight="1">
      <c r="A17" s="41" t="s">
        <v>55</v>
      </c>
      <c r="B17" s="41" t="s">
        <v>51</v>
      </c>
      <c r="C17" s="39">
        <v>112</v>
      </c>
      <c r="D17" s="39">
        <v>114</v>
      </c>
      <c r="E17" s="40" t="e">
        <f>C17-#REF!</f>
        <v>#REF!</v>
      </c>
      <c r="F17" s="40" t="e">
        <f>C17-#REF!-#REF!</f>
        <v>#REF!</v>
      </c>
      <c r="G17" s="40">
        <f t="shared" si="0"/>
        <v>2</v>
      </c>
      <c r="H17" s="39">
        <v>0</v>
      </c>
      <c r="I17" s="39" t="str">
        <f t="shared" si="1"/>
        <v>k. A.</v>
      </c>
      <c r="J17" s="39" t="s">
        <v>54</v>
      </c>
      <c r="K17" s="39">
        <v>7</v>
      </c>
      <c r="L17" s="39">
        <v>111</v>
      </c>
      <c r="M17" s="39" t="s">
        <v>50</v>
      </c>
      <c r="N17" s="39" t="s">
        <v>50</v>
      </c>
      <c r="O17" s="39" t="s">
        <v>50</v>
      </c>
      <c r="P17" s="38" t="s">
        <v>53</v>
      </c>
    </row>
    <row r="18" spans="1:16" ht="20.45" customHeight="1">
      <c r="A18" s="41" t="s">
        <v>52</v>
      </c>
      <c r="B18" s="41" t="s">
        <v>51</v>
      </c>
      <c r="C18" s="39">
        <v>140</v>
      </c>
      <c r="D18" s="39">
        <v>135</v>
      </c>
      <c r="E18" s="40" t="e">
        <f>C18-#REF!</f>
        <v>#REF!</v>
      </c>
      <c r="F18" s="40" t="e">
        <f>C18-#REF!-#REF!</f>
        <v>#REF!</v>
      </c>
      <c r="G18" s="40">
        <f t="shared" si="0"/>
        <v>-5</v>
      </c>
      <c r="H18" s="39">
        <v>1</v>
      </c>
      <c r="I18" s="39">
        <f t="shared" si="1"/>
        <v>100</v>
      </c>
      <c r="J18" s="39">
        <v>100</v>
      </c>
      <c r="K18" s="39">
        <v>7</v>
      </c>
      <c r="L18" s="39">
        <v>150</v>
      </c>
      <c r="M18" s="39" t="s">
        <v>50</v>
      </c>
      <c r="N18" s="39" t="s">
        <v>50</v>
      </c>
      <c r="O18" s="39" t="s">
        <v>50</v>
      </c>
      <c r="P18" s="38" t="s">
        <v>49</v>
      </c>
    </row>
    <row r="19" spans="1:16" ht="34.15" customHeight="1">
      <c r="A19" s="37" t="s">
        <v>48</v>
      </c>
      <c r="B19" s="36" t="s">
        <v>41</v>
      </c>
      <c r="C19" s="34">
        <v>50</v>
      </c>
      <c r="D19" s="34">
        <v>52</v>
      </c>
      <c r="E19" s="35" t="e">
        <f>C19-#REF!</f>
        <v>#REF!</v>
      </c>
      <c r="F19" s="35" t="e">
        <f>C19-#REF!-#REF!</f>
        <v>#REF!</v>
      </c>
      <c r="G19" s="35">
        <f t="shared" si="0"/>
        <v>2</v>
      </c>
      <c r="H19" s="34">
        <v>8</v>
      </c>
      <c r="I19" s="34" t="s">
        <v>47</v>
      </c>
      <c r="J19" s="352" t="s">
        <v>46</v>
      </c>
      <c r="K19" s="352"/>
      <c r="L19" s="352"/>
      <c r="M19" s="352"/>
      <c r="N19" s="352"/>
      <c r="O19" s="352"/>
      <c r="P19" s="33" t="s">
        <v>45</v>
      </c>
    </row>
    <row r="20" spans="1:16" ht="20.45" customHeight="1">
      <c r="A20" s="36" t="s">
        <v>44</v>
      </c>
      <c r="B20" s="36" t="s">
        <v>41</v>
      </c>
      <c r="C20" s="34">
        <v>50</v>
      </c>
      <c r="D20" s="34">
        <v>43</v>
      </c>
      <c r="E20" s="35" t="e">
        <f>C20-#REF!</f>
        <v>#REF!</v>
      </c>
      <c r="F20" s="35" t="e">
        <f>C20-#REF!-#REF!</f>
        <v>#REF!</v>
      </c>
      <c r="G20" s="35">
        <f t="shared" si="0"/>
        <v>-7</v>
      </c>
      <c r="H20" s="34">
        <v>7</v>
      </c>
      <c r="I20" s="34">
        <f>J20+M20</f>
        <v>23</v>
      </c>
      <c r="J20" s="34">
        <v>4</v>
      </c>
      <c r="K20" s="34" t="s">
        <v>40</v>
      </c>
      <c r="L20" s="34">
        <v>4</v>
      </c>
      <c r="M20" s="34">
        <v>19</v>
      </c>
      <c r="N20" s="34" t="s">
        <v>39</v>
      </c>
      <c r="O20" s="34">
        <v>27</v>
      </c>
      <c r="P20" s="33" t="s">
        <v>43</v>
      </c>
    </row>
    <row r="21" spans="1:16" ht="20.45" customHeight="1">
      <c r="A21" s="36" t="s">
        <v>42</v>
      </c>
      <c r="B21" s="36" t="s">
        <v>41</v>
      </c>
      <c r="C21" s="34">
        <v>50</v>
      </c>
      <c r="D21" s="34">
        <v>46</v>
      </c>
      <c r="E21" s="35" t="e">
        <f>C21-#REF!</f>
        <v>#REF!</v>
      </c>
      <c r="F21" s="35" t="e">
        <f>C21-#REF!-#REF!</f>
        <v>#REF!</v>
      </c>
      <c r="G21" s="35">
        <f t="shared" si="0"/>
        <v>-4</v>
      </c>
      <c r="H21" s="34">
        <v>7</v>
      </c>
      <c r="I21" s="34">
        <f>J21+M21</f>
        <v>15</v>
      </c>
      <c r="J21" s="34">
        <v>4</v>
      </c>
      <c r="K21" s="34" t="s">
        <v>40</v>
      </c>
      <c r="L21" s="34">
        <v>4</v>
      </c>
      <c r="M21" s="34">
        <v>11</v>
      </c>
      <c r="N21" s="34" t="s">
        <v>39</v>
      </c>
      <c r="O21" s="34">
        <v>35</v>
      </c>
      <c r="P21" s="33" t="s">
        <v>38</v>
      </c>
    </row>
    <row r="22" spans="1:16">
      <c r="A22" s="30"/>
      <c r="B22" s="30"/>
      <c r="C22" s="31">
        <f>SUM(C4:C21)</f>
        <v>1680</v>
      </c>
      <c r="D22" s="31">
        <f>SUM(D4:D21)</f>
        <v>1533</v>
      </c>
      <c r="E22" s="32" t="e">
        <f>C22-#REF!</f>
        <v>#REF!</v>
      </c>
      <c r="F22" s="32" t="e">
        <f>C22-#REF!-#REF!</f>
        <v>#REF!</v>
      </c>
      <c r="G22" s="32">
        <f t="shared" si="0"/>
        <v>-147</v>
      </c>
      <c r="H22" s="31">
        <f>SUM(H4:H21)</f>
        <v>79</v>
      </c>
      <c r="I22" s="30"/>
      <c r="J22" s="30"/>
      <c r="K22" s="30"/>
      <c r="L22" s="30"/>
      <c r="M22" s="30"/>
      <c r="N22" s="30"/>
      <c r="O22" s="30"/>
      <c r="P22" s="29"/>
    </row>
    <row r="24" spans="1:16" ht="26.25">
      <c r="A24" s="26" t="s">
        <v>37</v>
      </c>
    </row>
    <row r="25" spans="1:16">
      <c r="A25" s="28" t="s">
        <v>36</v>
      </c>
    </row>
    <row r="26" spans="1:16">
      <c r="A26" s="28" t="s">
        <v>35</v>
      </c>
    </row>
  </sheetData>
  <mergeCells count="7">
    <mergeCell ref="J8:O8"/>
    <mergeCell ref="J19:O19"/>
    <mergeCell ref="C1:H1"/>
    <mergeCell ref="J1:O1"/>
    <mergeCell ref="C2:D2"/>
    <mergeCell ref="J2:L2"/>
    <mergeCell ref="M2:O2"/>
  </mergeCells>
  <hyperlinks>
    <hyperlink ref="A24" r:id="rId1" xr:uid="{00000000-0004-0000-0500-000000000000}"/>
  </hyperlinks>
  <pageMargins left="0.70833333333333304" right="0.70833333333333304" top="0.74791666666666701" bottom="0.74791666666666701" header="0.511811023622047" footer="0.511811023622047"/>
  <pageSetup paperSize="9" orientation="landscape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9.140625"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filterMode="1"/>
  <dimension ref="A1:AF60"/>
  <sheetViews>
    <sheetView zoomScale="80" zoomScaleNormal="80" workbookViewId="0">
      <selection activeCell="E21" sqref="E21"/>
    </sheetView>
  </sheetViews>
  <sheetFormatPr defaultColWidth="44.140625" defaultRowHeight="15" customHeight="1" outlineLevelRow="1"/>
  <cols>
    <col min="1" max="1" width="43.5703125" bestFit="1" customWidth="1"/>
    <col min="2" max="2" width="29.7109375" bestFit="1" customWidth="1"/>
    <col min="3" max="3" width="12.42578125" customWidth="1"/>
    <col min="4" max="4" width="9" customWidth="1"/>
    <col min="5" max="5" width="12.28515625" bestFit="1" customWidth="1"/>
    <col min="6" max="6" width="13.85546875" bestFit="1" customWidth="1"/>
    <col min="7" max="7" width="12.7109375" customWidth="1"/>
    <col min="8" max="8" width="16.28515625" bestFit="1" customWidth="1"/>
    <col min="9" max="9" width="13.140625" bestFit="1" customWidth="1"/>
    <col min="10" max="10" width="16.28515625" bestFit="1" customWidth="1"/>
    <col min="11" max="11" width="13.28515625" bestFit="1" customWidth="1"/>
    <col min="12" max="12" width="17.140625" bestFit="1" customWidth="1"/>
    <col min="13" max="13" width="17.140625" customWidth="1"/>
    <col min="14" max="14" width="15.85546875" bestFit="1" customWidth="1"/>
    <col min="15" max="15" width="17.42578125" bestFit="1" customWidth="1"/>
    <col min="16" max="16" width="13.28515625" bestFit="1" customWidth="1"/>
    <col min="17" max="17" width="16" bestFit="1" customWidth="1"/>
    <col min="18" max="18" width="13.140625" bestFit="1" customWidth="1"/>
    <col min="19" max="20" width="13.28515625" bestFit="1" customWidth="1"/>
    <col min="21" max="21" width="17.140625" bestFit="1" customWidth="1"/>
    <col min="22" max="22" width="15.85546875" bestFit="1" customWidth="1"/>
    <col min="23" max="23" width="13.5703125" bestFit="1" customWidth="1"/>
    <col min="24" max="25" width="13.7109375" bestFit="1" customWidth="1"/>
    <col min="26" max="26" width="17.7109375" bestFit="1" customWidth="1"/>
    <col min="27" max="27" width="16.28515625" bestFit="1" customWidth="1"/>
    <col min="28" max="28" width="18" bestFit="1" customWidth="1"/>
    <col min="29" max="29" width="13.7109375" bestFit="1" customWidth="1"/>
    <col min="30" max="30" width="16.42578125" bestFit="1" customWidth="1"/>
    <col min="31" max="31" width="9" bestFit="1" customWidth="1"/>
    <col min="32" max="32" width="12.140625" bestFit="1" customWidth="1"/>
  </cols>
  <sheetData>
    <row r="1" spans="1:32" ht="39" customHeight="1" thickBot="1">
      <c r="A1" s="20" t="s">
        <v>32</v>
      </c>
      <c r="B1" s="20"/>
      <c r="I1" s="334" t="s">
        <v>20</v>
      </c>
      <c r="J1" s="335"/>
      <c r="K1" s="335"/>
      <c r="L1" s="335"/>
      <c r="M1" s="335"/>
      <c r="N1" s="335"/>
      <c r="O1" s="336"/>
      <c r="P1" s="336"/>
      <c r="Q1" s="337"/>
      <c r="R1" s="334" t="s">
        <v>21</v>
      </c>
      <c r="S1" s="335"/>
      <c r="T1" s="335"/>
      <c r="U1" s="335"/>
      <c r="V1" s="338"/>
      <c r="W1" s="334" t="s">
        <v>33</v>
      </c>
      <c r="X1" s="335"/>
      <c r="Y1" s="335"/>
      <c r="Z1" s="335"/>
      <c r="AA1" s="335"/>
      <c r="AB1" s="336"/>
      <c r="AC1" s="336"/>
      <c r="AD1" s="336"/>
      <c r="AE1" s="339" t="s">
        <v>30</v>
      </c>
      <c r="AF1" s="340"/>
    </row>
    <row r="2" spans="1:32" ht="33" customHeight="1" thickBot="1">
      <c r="A2" s="87"/>
      <c r="B2" s="95"/>
      <c r="C2" s="88"/>
      <c r="D2" s="341" t="s">
        <v>132</v>
      </c>
      <c r="E2" s="342"/>
      <c r="F2" s="343"/>
      <c r="G2" s="343"/>
      <c r="H2" s="344"/>
      <c r="I2" s="345" t="s">
        <v>29</v>
      </c>
      <c r="J2" s="346"/>
      <c r="K2" s="346"/>
      <c r="L2" s="346"/>
      <c r="M2" s="347"/>
      <c r="N2" s="348"/>
      <c r="O2" s="349" t="s">
        <v>28</v>
      </c>
      <c r="P2" s="346"/>
      <c r="Q2" s="350"/>
      <c r="R2" s="349" t="s">
        <v>29</v>
      </c>
      <c r="S2" s="346"/>
      <c r="T2" s="346"/>
      <c r="U2" s="346"/>
      <c r="V2" s="348"/>
      <c r="W2" s="349" t="s">
        <v>29</v>
      </c>
      <c r="X2" s="346"/>
      <c r="Y2" s="346"/>
      <c r="Z2" s="346"/>
      <c r="AA2" s="348"/>
      <c r="AB2" s="349" t="s">
        <v>28</v>
      </c>
      <c r="AC2" s="346"/>
      <c r="AD2" s="351"/>
      <c r="AE2" s="330" t="s">
        <v>34</v>
      </c>
      <c r="AF2" s="331"/>
    </row>
    <row r="3" spans="1:32" ht="54.75" customHeight="1">
      <c r="A3" s="85" t="s">
        <v>0</v>
      </c>
      <c r="B3" s="96" t="s">
        <v>135</v>
      </c>
      <c r="C3" s="86" t="s">
        <v>23</v>
      </c>
      <c r="D3" s="7" t="s">
        <v>109</v>
      </c>
      <c r="E3" s="1" t="s">
        <v>165</v>
      </c>
      <c r="F3" s="5" t="s">
        <v>22</v>
      </c>
      <c r="G3" s="5" t="s">
        <v>130</v>
      </c>
      <c r="H3" s="82" t="s">
        <v>131</v>
      </c>
      <c r="I3" s="79" t="s">
        <v>110</v>
      </c>
      <c r="J3" s="1" t="s">
        <v>111</v>
      </c>
      <c r="K3" s="1" t="s">
        <v>166</v>
      </c>
      <c r="L3" s="1" t="s">
        <v>113</v>
      </c>
      <c r="M3" s="5" t="s">
        <v>162</v>
      </c>
      <c r="N3" s="2" t="s">
        <v>114</v>
      </c>
      <c r="O3" s="7" t="s">
        <v>116</v>
      </c>
      <c r="P3" s="1" t="s">
        <v>171</v>
      </c>
      <c r="Q3" s="2" t="s">
        <v>115</v>
      </c>
      <c r="R3" s="7" t="s">
        <v>117</v>
      </c>
      <c r="S3" s="1" t="s">
        <v>118</v>
      </c>
      <c r="T3" s="1" t="s">
        <v>119</v>
      </c>
      <c r="U3" s="1" t="s">
        <v>120</v>
      </c>
      <c r="V3" s="2" t="s">
        <v>121</v>
      </c>
      <c r="W3" s="7" t="s">
        <v>122</v>
      </c>
      <c r="X3" s="1" t="s">
        <v>123</v>
      </c>
      <c r="Y3" s="1" t="s">
        <v>124</v>
      </c>
      <c r="Z3" s="1" t="s">
        <v>125</v>
      </c>
      <c r="AA3" s="2" t="s">
        <v>126</v>
      </c>
      <c r="AB3" s="7" t="s">
        <v>127</v>
      </c>
      <c r="AC3" s="1" t="s">
        <v>124</v>
      </c>
      <c r="AD3" s="5" t="s">
        <v>128</v>
      </c>
      <c r="AE3" s="11" t="s">
        <v>31</v>
      </c>
      <c r="AF3" s="12" t="s">
        <v>27</v>
      </c>
    </row>
    <row r="4" spans="1:32" ht="15" hidden="1" customHeight="1">
      <c r="A4" s="3" t="s">
        <v>4</v>
      </c>
      <c r="B4" s="97" t="s">
        <v>136</v>
      </c>
      <c r="C4" s="78" t="s">
        <v>25</v>
      </c>
      <c r="D4" s="54">
        <f>F4-E4</f>
        <v>67</v>
      </c>
      <c r="E4" s="55">
        <f>F4*0.33</f>
        <v>33</v>
      </c>
      <c r="F4" s="56">
        <v>100</v>
      </c>
      <c r="G4" s="56">
        <v>87</v>
      </c>
      <c r="H4" s="83">
        <f t="shared" ref="H4:H20" si="0">F4-G4</f>
        <v>13</v>
      </c>
      <c r="I4" s="80">
        <v>8</v>
      </c>
      <c r="J4" s="58">
        <v>26</v>
      </c>
      <c r="K4" s="58">
        <v>4</v>
      </c>
      <c r="L4" s="58">
        <v>1</v>
      </c>
      <c r="M4" s="170">
        <f t="shared" ref="M4:M20" si="1">I4+J4+L4</f>
        <v>35</v>
      </c>
      <c r="N4" s="59">
        <f t="shared" ref="N4:N20" si="2">SUM(I4:L4)</f>
        <v>39</v>
      </c>
      <c r="O4" s="57">
        <f t="shared" ref="O4:O20" si="3">D4-I4-J4-L4</f>
        <v>32</v>
      </c>
      <c r="P4" s="58">
        <f t="shared" ref="P4:P20" si="4">E4-K4</f>
        <v>29</v>
      </c>
      <c r="Q4" s="60">
        <f t="shared" ref="Q4:Q20" si="5">P4+O4</f>
        <v>61</v>
      </c>
      <c r="R4" s="61">
        <v>12</v>
      </c>
      <c r="S4" s="62">
        <v>36</v>
      </c>
      <c r="T4" s="62">
        <v>9</v>
      </c>
      <c r="U4" s="60"/>
      <c r="V4" s="60">
        <f t="shared" ref="V4:V20" si="6">SUM(R4:U4)</f>
        <v>57</v>
      </c>
      <c r="W4" s="63">
        <f t="shared" ref="W4:W20" si="7">R4+I4</f>
        <v>20</v>
      </c>
      <c r="X4" s="64">
        <f t="shared" ref="X4:X20" si="8">S4+J4</f>
        <v>62</v>
      </c>
      <c r="Y4" s="64">
        <f t="shared" ref="Y4:Y20" si="9">T4+K4</f>
        <v>13</v>
      </c>
      <c r="Z4" s="65">
        <f t="shared" ref="Z4:Z20" si="10">U4+L4</f>
        <v>1</v>
      </c>
      <c r="AA4" s="66">
        <f t="shared" ref="AA4:AA20" si="11">SUM(W4:Z4)</f>
        <v>96</v>
      </c>
      <c r="AB4" s="61">
        <f t="shared" ref="AB4:AB20" si="12">D4-I4-J4-L4-R4-S4-U4</f>
        <v>-16</v>
      </c>
      <c r="AC4" s="62">
        <f t="shared" ref="AC4:AC20" si="13">E4-K4-T4</f>
        <v>20</v>
      </c>
      <c r="AD4" s="66">
        <f t="shared" ref="AD4:AD20" si="14">AC4+AB4</f>
        <v>4</v>
      </c>
      <c r="AE4" s="14">
        <f t="shared" ref="AE4:AE20" si="15">N4/F4</f>
        <v>0.39</v>
      </c>
      <c r="AF4" s="15">
        <f t="shared" ref="AF4:AF20" si="16">AA4/F4</f>
        <v>0.96</v>
      </c>
    </row>
    <row r="5" spans="1:32" ht="15" hidden="1" customHeight="1">
      <c r="A5" s="3" t="s">
        <v>11</v>
      </c>
      <c r="B5" s="97" t="s">
        <v>140</v>
      </c>
      <c r="C5" s="90" t="s">
        <v>26</v>
      </c>
      <c r="D5" s="54">
        <v>0</v>
      </c>
      <c r="E5" s="55">
        <f>F5-D5</f>
        <v>112</v>
      </c>
      <c r="F5" s="56">
        <v>112</v>
      </c>
      <c r="G5" s="56">
        <v>105</v>
      </c>
      <c r="H5" s="83">
        <f t="shared" si="0"/>
        <v>7</v>
      </c>
      <c r="I5" s="80">
        <v>0</v>
      </c>
      <c r="J5" s="58">
        <v>5</v>
      </c>
      <c r="K5" s="58">
        <v>89</v>
      </c>
      <c r="L5" s="58"/>
      <c r="M5" s="170">
        <f t="shared" si="1"/>
        <v>5</v>
      </c>
      <c r="N5" s="59">
        <f t="shared" si="2"/>
        <v>94</v>
      </c>
      <c r="O5" s="57">
        <f t="shared" si="3"/>
        <v>-5</v>
      </c>
      <c r="P5" s="58">
        <f t="shared" si="4"/>
        <v>23</v>
      </c>
      <c r="Q5" s="60">
        <f t="shared" si="5"/>
        <v>18</v>
      </c>
      <c r="R5" s="61"/>
      <c r="S5" s="62">
        <v>2</v>
      </c>
      <c r="T5" s="62">
        <v>88</v>
      </c>
      <c r="U5" s="60"/>
      <c r="V5" s="60">
        <f t="shared" si="6"/>
        <v>90</v>
      </c>
      <c r="W5" s="63">
        <f t="shared" si="7"/>
        <v>0</v>
      </c>
      <c r="X5" s="64">
        <f t="shared" si="8"/>
        <v>7</v>
      </c>
      <c r="Y5" s="64">
        <f t="shared" si="9"/>
        <v>177</v>
      </c>
      <c r="Z5" s="65">
        <f t="shared" si="10"/>
        <v>0</v>
      </c>
      <c r="AA5" s="66">
        <f t="shared" si="11"/>
        <v>184</v>
      </c>
      <c r="AB5" s="21">
        <f t="shared" si="12"/>
        <v>-7</v>
      </c>
      <c r="AC5" s="22">
        <f t="shared" si="13"/>
        <v>-65</v>
      </c>
      <c r="AD5" s="23">
        <f t="shared" si="14"/>
        <v>-72</v>
      </c>
      <c r="AE5" s="14">
        <f t="shared" si="15"/>
        <v>0.8392857142857143</v>
      </c>
      <c r="AF5" s="15">
        <f t="shared" si="16"/>
        <v>1.6428571428571428</v>
      </c>
    </row>
    <row r="6" spans="1:32" ht="15" hidden="1" customHeight="1">
      <c r="A6" s="3" t="s">
        <v>18</v>
      </c>
      <c r="B6" s="97" t="s">
        <v>139</v>
      </c>
      <c r="C6" s="78" t="s">
        <v>25</v>
      </c>
      <c r="D6" s="54">
        <f>F6-E6</f>
        <v>68.34</v>
      </c>
      <c r="E6" s="55">
        <f>F6*0.33</f>
        <v>33.660000000000004</v>
      </c>
      <c r="F6" s="56">
        <v>102</v>
      </c>
      <c r="G6" s="56">
        <v>100</v>
      </c>
      <c r="H6" s="83">
        <f t="shared" si="0"/>
        <v>2</v>
      </c>
      <c r="I6" s="80">
        <v>1</v>
      </c>
      <c r="J6" s="58">
        <v>35</v>
      </c>
      <c r="K6" s="58">
        <v>12</v>
      </c>
      <c r="L6" s="58">
        <v>2</v>
      </c>
      <c r="M6" s="170">
        <f t="shared" si="1"/>
        <v>38</v>
      </c>
      <c r="N6" s="59">
        <f t="shared" si="2"/>
        <v>50</v>
      </c>
      <c r="O6" s="57">
        <f t="shared" si="3"/>
        <v>30.340000000000003</v>
      </c>
      <c r="P6" s="58">
        <f t="shared" si="4"/>
        <v>21.660000000000004</v>
      </c>
      <c r="Q6" s="60">
        <f t="shared" si="5"/>
        <v>52.000000000000007</v>
      </c>
      <c r="R6" s="61">
        <v>7</v>
      </c>
      <c r="S6" s="62">
        <v>52</v>
      </c>
      <c r="T6" s="62">
        <v>44</v>
      </c>
      <c r="U6" s="60">
        <v>1</v>
      </c>
      <c r="V6" s="60">
        <f t="shared" si="6"/>
        <v>104</v>
      </c>
      <c r="W6" s="63">
        <f t="shared" si="7"/>
        <v>8</v>
      </c>
      <c r="X6" s="64">
        <f t="shared" si="8"/>
        <v>87</v>
      </c>
      <c r="Y6" s="64">
        <f t="shared" si="9"/>
        <v>56</v>
      </c>
      <c r="Z6" s="65">
        <f t="shared" si="10"/>
        <v>3</v>
      </c>
      <c r="AA6" s="66">
        <f t="shared" si="11"/>
        <v>154</v>
      </c>
      <c r="AB6" s="61">
        <f t="shared" si="12"/>
        <v>-29.659999999999997</v>
      </c>
      <c r="AC6" s="62">
        <f t="shared" si="13"/>
        <v>-22.339999999999996</v>
      </c>
      <c r="AD6" s="66">
        <f t="shared" si="14"/>
        <v>-51.999999999999993</v>
      </c>
      <c r="AE6" s="14">
        <f t="shared" si="15"/>
        <v>0.49019607843137253</v>
      </c>
      <c r="AF6" s="15">
        <f t="shared" si="16"/>
        <v>1.5098039215686274</v>
      </c>
    </row>
    <row r="7" spans="1:32" ht="15" hidden="1" customHeight="1">
      <c r="A7" s="3" t="s">
        <v>7</v>
      </c>
      <c r="B7" s="97" t="s">
        <v>140</v>
      </c>
      <c r="C7" s="78" t="s">
        <v>25</v>
      </c>
      <c r="D7" s="54">
        <f>F7-E7</f>
        <v>87.1</v>
      </c>
      <c r="E7" s="55">
        <f>F7*0.33</f>
        <v>42.9</v>
      </c>
      <c r="F7" s="56">
        <v>130</v>
      </c>
      <c r="G7" s="56">
        <v>125</v>
      </c>
      <c r="H7" s="83">
        <f t="shared" si="0"/>
        <v>5</v>
      </c>
      <c r="I7" s="80">
        <v>14</v>
      </c>
      <c r="J7" s="58">
        <v>53</v>
      </c>
      <c r="K7" s="58">
        <v>25</v>
      </c>
      <c r="L7" s="58">
        <v>2</v>
      </c>
      <c r="M7" s="170">
        <f t="shared" si="1"/>
        <v>69</v>
      </c>
      <c r="N7" s="59">
        <f t="shared" si="2"/>
        <v>94</v>
      </c>
      <c r="O7" s="57">
        <f t="shared" si="3"/>
        <v>18.099999999999994</v>
      </c>
      <c r="P7" s="58">
        <f t="shared" si="4"/>
        <v>17.899999999999999</v>
      </c>
      <c r="Q7" s="60">
        <f t="shared" si="5"/>
        <v>35.999999999999993</v>
      </c>
      <c r="R7" s="61">
        <v>12</v>
      </c>
      <c r="S7" s="62">
        <v>60</v>
      </c>
      <c r="T7" s="62">
        <v>28</v>
      </c>
      <c r="U7" s="60"/>
      <c r="V7" s="60">
        <f t="shared" si="6"/>
        <v>100</v>
      </c>
      <c r="W7" s="63">
        <f t="shared" si="7"/>
        <v>26</v>
      </c>
      <c r="X7" s="64">
        <f t="shared" si="8"/>
        <v>113</v>
      </c>
      <c r="Y7" s="64">
        <f t="shared" si="9"/>
        <v>53</v>
      </c>
      <c r="Z7" s="65">
        <f t="shared" si="10"/>
        <v>2</v>
      </c>
      <c r="AA7" s="66">
        <f t="shared" si="11"/>
        <v>194</v>
      </c>
      <c r="AB7" s="61">
        <f t="shared" si="12"/>
        <v>-53.900000000000006</v>
      </c>
      <c r="AC7" s="62">
        <f t="shared" si="13"/>
        <v>-10.100000000000001</v>
      </c>
      <c r="AD7" s="66">
        <f t="shared" si="14"/>
        <v>-64</v>
      </c>
      <c r="AE7" s="14">
        <f t="shared" si="15"/>
        <v>0.72307692307692306</v>
      </c>
      <c r="AF7" s="15">
        <f t="shared" si="16"/>
        <v>1.4923076923076923</v>
      </c>
    </row>
    <row r="8" spans="1:32" ht="15" hidden="1" customHeight="1">
      <c r="A8" s="75" t="s">
        <v>14</v>
      </c>
      <c r="B8" s="99" t="s">
        <v>138</v>
      </c>
      <c r="C8" s="8" t="s">
        <v>26</v>
      </c>
      <c r="D8" s="54">
        <v>0</v>
      </c>
      <c r="E8" s="55">
        <f>F8-D8</f>
        <v>112</v>
      </c>
      <c r="F8" s="68">
        <v>112</v>
      </c>
      <c r="G8" s="68">
        <v>114</v>
      </c>
      <c r="H8" s="83">
        <f t="shared" si="0"/>
        <v>-2</v>
      </c>
      <c r="I8" s="80">
        <v>0</v>
      </c>
      <c r="J8" s="58">
        <v>0</v>
      </c>
      <c r="K8" s="58">
        <v>95</v>
      </c>
      <c r="L8" s="58"/>
      <c r="M8" s="170">
        <f t="shared" si="1"/>
        <v>0</v>
      </c>
      <c r="N8" s="59">
        <f t="shared" si="2"/>
        <v>95</v>
      </c>
      <c r="O8" s="57">
        <f t="shared" si="3"/>
        <v>0</v>
      </c>
      <c r="P8" s="58">
        <f t="shared" si="4"/>
        <v>17</v>
      </c>
      <c r="Q8" s="60">
        <f t="shared" si="5"/>
        <v>17</v>
      </c>
      <c r="R8" s="61"/>
      <c r="S8" s="62">
        <v>2</v>
      </c>
      <c r="T8" s="62">
        <v>158</v>
      </c>
      <c r="U8" s="60"/>
      <c r="V8" s="60">
        <f t="shared" si="6"/>
        <v>160</v>
      </c>
      <c r="W8" s="63">
        <f t="shared" si="7"/>
        <v>0</v>
      </c>
      <c r="X8" s="64">
        <f t="shared" si="8"/>
        <v>2</v>
      </c>
      <c r="Y8" s="64">
        <f t="shared" si="9"/>
        <v>253</v>
      </c>
      <c r="Z8" s="65">
        <f t="shared" si="10"/>
        <v>0</v>
      </c>
      <c r="AA8" s="66">
        <f t="shared" si="11"/>
        <v>255</v>
      </c>
      <c r="AB8" s="21">
        <f t="shared" si="12"/>
        <v>-2</v>
      </c>
      <c r="AC8" s="22">
        <f t="shared" si="13"/>
        <v>-141</v>
      </c>
      <c r="AD8" s="23">
        <f t="shared" si="14"/>
        <v>-143</v>
      </c>
      <c r="AE8" s="14">
        <f t="shared" si="15"/>
        <v>0.8482142857142857</v>
      </c>
      <c r="AF8" s="16">
        <f t="shared" si="16"/>
        <v>2.2767857142857144</v>
      </c>
    </row>
    <row r="9" spans="1:32" ht="15" customHeight="1">
      <c r="A9" s="3" t="s">
        <v>16</v>
      </c>
      <c r="B9" s="97" t="s">
        <v>138</v>
      </c>
      <c r="C9" s="8" t="s">
        <v>24</v>
      </c>
      <c r="D9" s="54">
        <f>F9-E9</f>
        <v>34</v>
      </c>
      <c r="E9" s="55">
        <v>16</v>
      </c>
      <c r="F9" s="56">
        <v>50</v>
      </c>
      <c r="G9" s="56">
        <v>50</v>
      </c>
      <c r="H9" s="83">
        <f t="shared" si="0"/>
        <v>0</v>
      </c>
      <c r="I9" s="80">
        <v>8</v>
      </c>
      <c r="J9" s="58">
        <v>2</v>
      </c>
      <c r="K9" s="58">
        <v>1</v>
      </c>
      <c r="L9" s="58">
        <v>5</v>
      </c>
      <c r="M9" s="170">
        <f t="shared" si="1"/>
        <v>15</v>
      </c>
      <c r="N9" s="59">
        <f t="shared" si="2"/>
        <v>16</v>
      </c>
      <c r="O9" s="57">
        <f t="shared" si="3"/>
        <v>19</v>
      </c>
      <c r="P9" s="58">
        <f t="shared" si="4"/>
        <v>15</v>
      </c>
      <c r="Q9" s="60">
        <f t="shared" si="5"/>
        <v>34</v>
      </c>
      <c r="R9" s="61">
        <v>7</v>
      </c>
      <c r="S9" s="62">
        <v>9</v>
      </c>
      <c r="T9" s="62">
        <v>2</v>
      </c>
      <c r="U9" s="60">
        <v>1</v>
      </c>
      <c r="V9" s="60">
        <f t="shared" si="6"/>
        <v>19</v>
      </c>
      <c r="W9" s="63">
        <f t="shared" si="7"/>
        <v>15</v>
      </c>
      <c r="X9" s="64">
        <f t="shared" si="8"/>
        <v>11</v>
      </c>
      <c r="Y9" s="64">
        <f t="shared" si="9"/>
        <v>3</v>
      </c>
      <c r="Z9" s="65">
        <f t="shared" si="10"/>
        <v>6</v>
      </c>
      <c r="AA9" s="66">
        <f t="shared" si="11"/>
        <v>35</v>
      </c>
      <c r="AB9" s="21">
        <f t="shared" si="12"/>
        <v>2</v>
      </c>
      <c r="AC9" s="22">
        <f t="shared" si="13"/>
        <v>13</v>
      </c>
      <c r="AD9" s="23">
        <f t="shared" si="14"/>
        <v>15</v>
      </c>
      <c r="AE9" s="14">
        <f t="shared" si="15"/>
        <v>0.32</v>
      </c>
      <c r="AF9" s="15">
        <f t="shared" si="16"/>
        <v>0.7</v>
      </c>
    </row>
    <row r="10" spans="1:32" ht="15" hidden="1" customHeight="1">
      <c r="A10" s="3" t="s">
        <v>2</v>
      </c>
      <c r="B10" s="97" t="s">
        <v>137</v>
      </c>
      <c r="C10" s="78" t="s">
        <v>25</v>
      </c>
      <c r="D10" s="54">
        <f>F10-E10</f>
        <v>68.34</v>
      </c>
      <c r="E10" s="55">
        <f>F10*0.33</f>
        <v>33.660000000000004</v>
      </c>
      <c r="F10" s="56">
        <v>102</v>
      </c>
      <c r="G10" s="56">
        <v>96</v>
      </c>
      <c r="H10" s="83">
        <f t="shared" si="0"/>
        <v>6</v>
      </c>
      <c r="I10" s="80">
        <v>6</v>
      </c>
      <c r="J10" s="58">
        <v>55</v>
      </c>
      <c r="K10" s="58">
        <v>19</v>
      </c>
      <c r="L10" s="58">
        <v>2</v>
      </c>
      <c r="M10" s="170">
        <f t="shared" si="1"/>
        <v>63</v>
      </c>
      <c r="N10" s="59">
        <f t="shared" si="2"/>
        <v>82</v>
      </c>
      <c r="O10" s="57">
        <f t="shared" si="3"/>
        <v>5.3400000000000034</v>
      </c>
      <c r="P10" s="58">
        <f t="shared" si="4"/>
        <v>14.660000000000004</v>
      </c>
      <c r="Q10" s="60">
        <f t="shared" si="5"/>
        <v>20.000000000000007</v>
      </c>
      <c r="R10" s="61">
        <v>9</v>
      </c>
      <c r="S10" s="62">
        <v>70</v>
      </c>
      <c r="T10" s="62">
        <v>49</v>
      </c>
      <c r="U10" s="60">
        <v>1</v>
      </c>
      <c r="V10" s="60">
        <f t="shared" si="6"/>
        <v>129</v>
      </c>
      <c r="W10" s="63">
        <f t="shared" si="7"/>
        <v>15</v>
      </c>
      <c r="X10" s="64">
        <f t="shared" si="8"/>
        <v>125</v>
      </c>
      <c r="Y10" s="64">
        <f t="shared" si="9"/>
        <v>68</v>
      </c>
      <c r="Z10" s="65">
        <f t="shared" si="10"/>
        <v>3</v>
      </c>
      <c r="AA10" s="66">
        <f t="shared" si="11"/>
        <v>211</v>
      </c>
      <c r="AB10" s="61">
        <f t="shared" si="12"/>
        <v>-74.66</v>
      </c>
      <c r="AC10" s="62">
        <f t="shared" si="13"/>
        <v>-34.339999999999996</v>
      </c>
      <c r="AD10" s="66">
        <f t="shared" si="14"/>
        <v>-109</v>
      </c>
      <c r="AE10" s="14">
        <f t="shared" si="15"/>
        <v>0.80392156862745101</v>
      </c>
      <c r="AF10" s="16">
        <f t="shared" si="16"/>
        <v>2.0686274509803924</v>
      </c>
    </row>
    <row r="11" spans="1:32" ht="15" customHeight="1">
      <c r="A11" s="3" t="s">
        <v>3</v>
      </c>
      <c r="B11" s="97" t="s">
        <v>140</v>
      </c>
      <c r="C11" s="78" t="s">
        <v>24</v>
      </c>
      <c r="D11" s="54">
        <f>F11-E11</f>
        <v>34</v>
      </c>
      <c r="E11" s="55">
        <v>16</v>
      </c>
      <c r="F11" s="56">
        <v>50</v>
      </c>
      <c r="G11" s="56">
        <v>43</v>
      </c>
      <c r="H11" s="83">
        <f t="shared" si="0"/>
        <v>7</v>
      </c>
      <c r="I11" s="80">
        <v>10</v>
      </c>
      <c r="J11" s="58">
        <v>10</v>
      </c>
      <c r="K11" s="58">
        <v>3</v>
      </c>
      <c r="L11" s="58"/>
      <c r="M11" s="170">
        <f t="shared" si="1"/>
        <v>20</v>
      </c>
      <c r="N11" s="59">
        <f t="shared" si="2"/>
        <v>23</v>
      </c>
      <c r="O11" s="57">
        <f t="shared" si="3"/>
        <v>14</v>
      </c>
      <c r="P11" s="58">
        <f t="shared" si="4"/>
        <v>13</v>
      </c>
      <c r="Q11" s="60">
        <f t="shared" si="5"/>
        <v>27</v>
      </c>
      <c r="R11" s="61">
        <v>5</v>
      </c>
      <c r="S11" s="62">
        <v>11</v>
      </c>
      <c r="T11" s="62">
        <v>1</v>
      </c>
      <c r="U11" s="60"/>
      <c r="V11" s="60">
        <f t="shared" si="6"/>
        <v>17</v>
      </c>
      <c r="W11" s="63">
        <f t="shared" si="7"/>
        <v>15</v>
      </c>
      <c r="X11" s="64">
        <f t="shared" si="8"/>
        <v>21</v>
      </c>
      <c r="Y11" s="64">
        <f t="shared" si="9"/>
        <v>4</v>
      </c>
      <c r="Z11" s="65">
        <f t="shared" si="10"/>
        <v>0</v>
      </c>
      <c r="AA11" s="66">
        <f t="shared" si="11"/>
        <v>40</v>
      </c>
      <c r="AB11" s="21">
        <f t="shared" si="12"/>
        <v>-2</v>
      </c>
      <c r="AC11" s="22">
        <f t="shared" si="13"/>
        <v>12</v>
      </c>
      <c r="AD11" s="23">
        <f t="shared" si="14"/>
        <v>10</v>
      </c>
      <c r="AE11" s="14">
        <f t="shared" si="15"/>
        <v>0.46</v>
      </c>
      <c r="AF11" s="15">
        <f t="shared" si="16"/>
        <v>0.8</v>
      </c>
    </row>
    <row r="12" spans="1:32" ht="15" hidden="1" customHeight="1">
      <c r="A12" s="75" t="s">
        <v>12</v>
      </c>
      <c r="B12" s="99" t="s">
        <v>138</v>
      </c>
      <c r="C12" s="90" t="s">
        <v>26</v>
      </c>
      <c r="D12" s="54">
        <v>0</v>
      </c>
      <c r="E12" s="55">
        <f>F12-D12</f>
        <v>112</v>
      </c>
      <c r="F12" s="67">
        <v>112</v>
      </c>
      <c r="G12" s="67">
        <v>112</v>
      </c>
      <c r="H12" s="83">
        <f t="shared" si="0"/>
        <v>0</v>
      </c>
      <c r="I12" s="80">
        <v>0</v>
      </c>
      <c r="J12" s="58">
        <v>3</v>
      </c>
      <c r="K12" s="58">
        <v>105</v>
      </c>
      <c r="L12" s="58"/>
      <c r="M12" s="170">
        <f t="shared" si="1"/>
        <v>3</v>
      </c>
      <c r="N12" s="59">
        <f t="shared" si="2"/>
        <v>108</v>
      </c>
      <c r="O12" s="57">
        <f t="shared" si="3"/>
        <v>-3</v>
      </c>
      <c r="P12" s="58">
        <f t="shared" si="4"/>
        <v>7</v>
      </c>
      <c r="Q12" s="60">
        <f t="shared" si="5"/>
        <v>4</v>
      </c>
      <c r="R12" s="61"/>
      <c r="S12" s="62">
        <v>2</v>
      </c>
      <c r="T12" s="62">
        <v>236</v>
      </c>
      <c r="U12" s="60"/>
      <c r="V12" s="60">
        <f t="shared" si="6"/>
        <v>238</v>
      </c>
      <c r="W12" s="63">
        <f t="shared" si="7"/>
        <v>0</v>
      </c>
      <c r="X12" s="64">
        <f t="shared" si="8"/>
        <v>5</v>
      </c>
      <c r="Y12" s="64">
        <f t="shared" si="9"/>
        <v>341</v>
      </c>
      <c r="Z12" s="65">
        <f t="shared" si="10"/>
        <v>0</v>
      </c>
      <c r="AA12" s="66">
        <f t="shared" si="11"/>
        <v>346</v>
      </c>
      <c r="AB12" s="21">
        <f t="shared" si="12"/>
        <v>-5</v>
      </c>
      <c r="AC12" s="22">
        <f t="shared" si="13"/>
        <v>-229</v>
      </c>
      <c r="AD12" s="23">
        <f t="shared" si="14"/>
        <v>-234</v>
      </c>
      <c r="AE12" s="14">
        <f t="shared" si="15"/>
        <v>0.9642857142857143</v>
      </c>
      <c r="AF12" s="18">
        <f t="shared" si="16"/>
        <v>3.0892857142857144</v>
      </c>
    </row>
    <row r="13" spans="1:32" ht="15" customHeight="1">
      <c r="A13" s="3" t="s">
        <v>1</v>
      </c>
      <c r="B13" s="97" t="s">
        <v>138</v>
      </c>
      <c r="C13" s="8" t="s">
        <v>24</v>
      </c>
      <c r="D13" s="54">
        <f>F13-E13</f>
        <v>34</v>
      </c>
      <c r="E13" s="55">
        <v>16</v>
      </c>
      <c r="F13" s="56">
        <v>50</v>
      </c>
      <c r="G13" s="56">
        <v>45</v>
      </c>
      <c r="H13" s="83">
        <f t="shared" si="0"/>
        <v>5</v>
      </c>
      <c r="I13" s="80">
        <v>4</v>
      </c>
      <c r="J13" s="58">
        <v>26</v>
      </c>
      <c r="K13" s="58">
        <v>19</v>
      </c>
      <c r="L13" s="58"/>
      <c r="M13" s="170">
        <f t="shared" si="1"/>
        <v>30</v>
      </c>
      <c r="N13" s="59">
        <f t="shared" si="2"/>
        <v>49</v>
      </c>
      <c r="O13" s="57">
        <f t="shared" si="3"/>
        <v>4</v>
      </c>
      <c r="P13" s="58">
        <f t="shared" si="4"/>
        <v>-3</v>
      </c>
      <c r="Q13" s="60">
        <f t="shared" si="5"/>
        <v>1</v>
      </c>
      <c r="R13" s="61">
        <v>4</v>
      </c>
      <c r="S13" s="62">
        <v>9</v>
      </c>
      <c r="T13" s="62">
        <v>2</v>
      </c>
      <c r="U13" s="60"/>
      <c r="V13" s="60">
        <f t="shared" si="6"/>
        <v>15</v>
      </c>
      <c r="W13" s="63">
        <f t="shared" si="7"/>
        <v>8</v>
      </c>
      <c r="X13" s="64">
        <f t="shared" si="8"/>
        <v>35</v>
      </c>
      <c r="Y13" s="64">
        <f t="shared" si="9"/>
        <v>21</v>
      </c>
      <c r="Z13" s="65">
        <f t="shared" si="10"/>
        <v>0</v>
      </c>
      <c r="AA13" s="66">
        <f t="shared" si="11"/>
        <v>64</v>
      </c>
      <c r="AB13" s="21">
        <f t="shared" si="12"/>
        <v>-9</v>
      </c>
      <c r="AC13" s="22">
        <f t="shared" si="13"/>
        <v>-5</v>
      </c>
      <c r="AD13" s="23">
        <f t="shared" si="14"/>
        <v>-14</v>
      </c>
      <c r="AE13" s="14">
        <f t="shared" si="15"/>
        <v>0.98</v>
      </c>
      <c r="AF13" s="15">
        <f t="shared" si="16"/>
        <v>1.28</v>
      </c>
    </row>
    <row r="14" spans="1:32" ht="15" hidden="1" customHeight="1">
      <c r="A14" s="74" t="s">
        <v>10</v>
      </c>
      <c r="B14" s="98" t="s">
        <v>138</v>
      </c>
      <c r="C14" s="90" t="s">
        <v>26</v>
      </c>
      <c r="D14" s="54">
        <v>0</v>
      </c>
      <c r="E14" s="55">
        <f>F14-D14</f>
        <v>84</v>
      </c>
      <c r="F14" s="56">
        <v>84</v>
      </c>
      <c r="G14" s="56">
        <v>85</v>
      </c>
      <c r="H14" s="83">
        <f t="shared" si="0"/>
        <v>-1</v>
      </c>
      <c r="I14" s="80">
        <v>0</v>
      </c>
      <c r="J14" s="58">
        <v>1</v>
      </c>
      <c r="K14" s="58">
        <v>89</v>
      </c>
      <c r="L14" s="58"/>
      <c r="M14" s="170">
        <f t="shared" si="1"/>
        <v>1</v>
      </c>
      <c r="N14" s="59">
        <f t="shared" si="2"/>
        <v>90</v>
      </c>
      <c r="O14" s="57">
        <f t="shared" si="3"/>
        <v>-1</v>
      </c>
      <c r="P14" s="58">
        <f t="shared" si="4"/>
        <v>-5</v>
      </c>
      <c r="Q14" s="60">
        <f t="shared" si="5"/>
        <v>-6</v>
      </c>
      <c r="R14" s="61"/>
      <c r="S14" s="62"/>
      <c r="T14" s="62">
        <v>84</v>
      </c>
      <c r="U14" s="60"/>
      <c r="V14" s="60">
        <f t="shared" si="6"/>
        <v>84</v>
      </c>
      <c r="W14" s="63">
        <f t="shared" si="7"/>
        <v>0</v>
      </c>
      <c r="X14" s="64">
        <f t="shared" si="8"/>
        <v>1</v>
      </c>
      <c r="Y14" s="64">
        <f t="shared" si="9"/>
        <v>173</v>
      </c>
      <c r="Z14" s="65">
        <f t="shared" si="10"/>
        <v>0</v>
      </c>
      <c r="AA14" s="66">
        <f t="shared" si="11"/>
        <v>174</v>
      </c>
      <c r="AB14" s="21">
        <f t="shared" si="12"/>
        <v>-1</v>
      </c>
      <c r="AC14" s="22">
        <f t="shared" si="13"/>
        <v>-89</v>
      </c>
      <c r="AD14" s="23">
        <f t="shared" si="14"/>
        <v>-90</v>
      </c>
      <c r="AE14" s="19">
        <f t="shared" si="15"/>
        <v>1.0714285714285714</v>
      </c>
      <c r="AF14" s="16">
        <f t="shared" si="16"/>
        <v>2.0714285714285716</v>
      </c>
    </row>
    <row r="15" spans="1:32" ht="15" hidden="1" customHeight="1">
      <c r="A15" s="74" t="s">
        <v>13</v>
      </c>
      <c r="B15" s="98" t="s">
        <v>140</v>
      </c>
      <c r="C15" s="90" t="s">
        <v>26</v>
      </c>
      <c r="D15" s="54">
        <v>0</v>
      </c>
      <c r="E15" s="55">
        <f>F15-D15</f>
        <v>112</v>
      </c>
      <c r="F15" s="68">
        <v>112</v>
      </c>
      <c r="G15" s="68">
        <v>111</v>
      </c>
      <c r="H15" s="83">
        <f t="shared" si="0"/>
        <v>1</v>
      </c>
      <c r="I15" s="80">
        <v>0</v>
      </c>
      <c r="J15" s="58">
        <v>1</v>
      </c>
      <c r="K15" s="58">
        <v>123</v>
      </c>
      <c r="L15" s="58"/>
      <c r="M15" s="170">
        <f t="shared" si="1"/>
        <v>1</v>
      </c>
      <c r="N15" s="59">
        <f t="shared" si="2"/>
        <v>124</v>
      </c>
      <c r="O15" s="57">
        <f t="shared" si="3"/>
        <v>-1</v>
      </c>
      <c r="P15" s="58">
        <f t="shared" si="4"/>
        <v>-11</v>
      </c>
      <c r="Q15" s="60">
        <f t="shared" si="5"/>
        <v>-12</v>
      </c>
      <c r="R15" s="61"/>
      <c r="S15" s="62">
        <v>2</v>
      </c>
      <c r="T15" s="62">
        <v>119</v>
      </c>
      <c r="U15" s="60"/>
      <c r="V15" s="60">
        <f t="shared" si="6"/>
        <v>121</v>
      </c>
      <c r="W15" s="63">
        <f t="shared" si="7"/>
        <v>0</v>
      </c>
      <c r="X15" s="64">
        <f t="shared" si="8"/>
        <v>3</v>
      </c>
      <c r="Y15" s="64">
        <f t="shared" si="9"/>
        <v>242</v>
      </c>
      <c r="Z15" s="65">
        <f t="shared" si="10"/>
        <v>0</v>
      </c>
      <c r="AA15" s="66">
        <f t="shared" si="11"/>
        <v>245</v>
      </c>
      <c r="AB15" s="21">
        <f t="shared" si="12"/>
        <v>-3</v>
      </c>
      <c r="AC15" s="22">
        <f t="shared" si="13"/>
        <v>-130</v>
      </c>
      <c r="AD15" s="23">
        <f t="shared" si="14"/>
        <v>-133</v>
      </c>
      <c r="AE15" s="19">
        <f t="shared" si="15"/>
        <v>1.1071428571428572</v>
      </c>
      <c r="AF15" s="16">
        <f t="shared" si="16"/>
        <v>2.1875</v>
      </c>
    </row>
    <row r="16" spans="1:32" ht="15" hidden="1" customHeight="1">
      <c r="A16" s="74" t="s">
        <v>5</v>
      </c>
      <c r="B16" s="98" t="s">
        <v>138</v>
      </c>
      <c r="C16" s="78" t="s">
        <v>25</v>
      </c>
      <c r="D16" s="54">
        <f>F16-E16</f>
        <v>43.339999999999996</v>
      </c>
      <c r="E16" s="55">
        <f>F16*0.33+25</f>
        <v>58.660000000000004</v>
      </c>
      <c r="F16" s="56">
        <v>102</v>
      </c>
      <c r="G16" s="56">
        <v>88</v>
      </c>
      <c r="H16" s="83">
        <f t="shared" si="0"/>
        <v>14</v>
      </c>
      <c r="I16" s="80">
        <v>5</v>
      </c>
      <c r="J16" s="58">
        <v>70</v>
      </c>
      <c r="K16" s="58">
        <v>86</v>
      </c>
      <c r="L16" s="58">
        <v>1</v>
      </c>
      <c r="M16" s="170">
        <f t="shared" si="1"/>
        <v>76</v>
      </c>
      <c r="N16" s="59">
        <f t="shared" si="2"/>
        <v>162</v>
      </c>
      <c r="O16" s="57">
        <f t="shared" si="3"/>
        <v>-32.660000000000004</v>
      </c>
      <c r="P16" s="58">
        <f t="shared" si="4"/>
        <v>-27.339999999999996</v>
      </c>
      <c r="Q16" s="60">
        <f t="shared" si="5"/>
        <v>-60</v>
      </c>
      <c r="R16" s="61">
        <v>4</v>
      </c>
      <c r="S16" s="62">
        <v>87</v>
      </c>
      <c r="T16" s="62">
        <v>130</v>
      </c>
      <c r="U16" s="60">
        <v>1</v>
      </c>
      <c r="V16" s="60">
        <f t="shared" si="6"/>
        <v>222</v>
      </c>
      <c r="W16" s="63">
        <f t="shared" si="7"/>
        <v>9</v>
      </c>
      <c r="X16" s="64">
        <f t="shared" si="8"/>
        <v>157</v>
      </c>
      <c r="Y16" s="64">
        <f t="shared" si="9"/>
        <v>216</v>
      </c>
      <c r="Z16" s="65">
        <f t="shared" si="10"/>
        <v>2</v>
      </c>
      <c r="AA16" s="66">
        <f t="shared" si="11"/>
        <v>384</v>
      </c>
      <c r="AB16" s="61">
        <f t="shared" si="12"/>
        <v>-124.66</v>
      </c>
      <c r="AC16" s="62">
        <f t="shared" si="13"/>
        <v>-157.34</v>
      </c>
      <c r="AD16" s="66">
        <f t="shared" si="14"/>
        <v>-282</v>
      </c>
      <c r="AE16" s="17">
        <f t="shared" si="15"/>
        <v>1.588235294117647</v>
      </c>
      <c r="AF16" s="18">
        <f t="shared" si="16"/>
        <v>3.7647058823529411</v>
      </c>
    </row>
    <row r="17" spans="1:32" ht="15" hidden="1" customHeight="1">
      <c r="A17" s="74" t="s">
        <v>17</v>
      </c>
      <c r="B17" s="98" t="s">
        <v>140</v>
      </c>
      <c r="C17" s="78" t="s">
        <v>25</v>
      </c>
      <c r="D17" s="54">
        <f>F17-E17</f>
        <v>67</v>
      </c>
      <c r="E17" s="55">
        <f>F17*0.33</f>
        <v>33</v>
      </c>
      <c r="F17" s="56">
        <v>100</v>
      </c>
      <c r="G17" s="56">
        <v>95</v>
      </c>
      <c r="H17" s="83">
        <f t="shared" si="0"/>
        <v>5</v>
      </c>
      <c r="I17" s="80">
        <v>17</v>
      </c>
      <c r="J17" s="58">
        <v>75</v>
      </c>
      <c r="K17" s="58">
        <v>72</v>
      </c>
      <c r="L17" s="58">
        <v>1</v>
      </c>
      <c r="M17" s="170">
        <f t="shared" si="1"/>
        <v>93</v>
      </c>
      <c r="N17" s="59">
        <f t="shared" si="2"/>
        <v>165</v>
      </c>
      <c r="O17" s="57">
        <f t="shared" si="3"/>
        <v>-26</v>
      </c>
      <c r="P17" s="58">
        <f t="shared" si="4"/>
        <v>-39</v>
      </c>
      <c r="Q17" s="60">
        <f t="shared" si="5"/>
        <v>-65</v>
      </c>
      <c r="R17" s="61">
        <v>14</v>
      </c>
      <c r="S17" s="62">
        <v>56</v>
      </c>
      <c r="T17" s="62">
        <v>46</v>
      </c>
      <c r="U17" s="60">
        <v>2</v>
      </c>
      <c r="V17" s="60">
        <f t="shared" si="6"/>
        <v>118</v>
      </c>
      <c r="W17" s="63">
        <f t="shared" si="7"/>
        <v>31</v>
      </c>
      <c r="X17" s="64">
        <f t="shared" si="8"/>
        <v>131</v>
      </c>
      <c r="Y17" s="64">
        <f t="shared" si="9"/>
        <v>118</v>
      </c>
      <c r="Z17" s="65">
        <f t="shared" si="10"/>
        <v>3</v>
      </c>
      <c r="AA17" s="66">
        <f t="shared" si="11"/>
        <v>283</v>
      </c>
      <c r="AB17" s="61">
        <f t="shared" si="12"/>
        <v>-98</v>
      </c>
      <c r="AC17" s="62">
        <f t="shared" si="13"/>
        <v>-85</v>
      </c>
      <c r="AD17" s="66">
        <f t="shared" si="14"/>
        <v>-183</v>
      </c>
      <c r="AE17" s="17">
        <f t="shared" si="15"/>
        <v>1.65</v>
      </c>
      <c r="AF17" s="16">
        <f t="shared" si="16"/>
        <v>2.83</v>
      </c>
    </row>
    <row r="18" spans="1:32" ht="15" hidden="1" customHeight="1">
      <c r="A18" s="75" t="s">
        <v>15</v>
      </c>
      <c r="B18" s="99" t="s">
        <v>138</v>
      </c>
      <c r="C18" s="8" t="s">
        <v>26</v>
      </c>
      <c r="D18" s="54">
        <v>0</v>
      </c>
      <c r="E18" s="55">
        <f>F18-D18</f>
        <v>112</v>
      </c>
      <c r="F18" s="68">
        <v>112</v>
      </c>
      <c r="G18" s="68">
        <v>112</v>
      </c>
      <c r="H18" s="83">
        <f t="shared" si="0"/>
        <v>0</v>
      </c>
      <c r="I18" s="80">
        <v>0</v>
      </c>
      <c r="J18" s="58">
        <v>3</v>
      </c>
      <c r="K18" s="58">
        <v>154</v>
      </c>
      <c r="L18" s="58"/>
      <c r="M18" s="170">
        <f t="shared" si="1"/>
        <v>3</v>
      </c>
      <c r="N18" s="59">
        <f t="shared" si="2"/>
        <v>157</v>
      </c>
      <c r="O18" s="57">
        <f t="shared" si="3"/>
        <v>-3</v>
      </c>
      <c r="P18" s="58">
        <f t="shared" si="4"/>
        <v>-42</v>
      </c>
      <c r="Q18" s="60">
        <f t="shared" si="5"/>
        <v>-45</v>
      </c>
      <c r="R18" s="61"/>
      <c r="S18" s="62">
        <v>3</v>
      </c>
      <c r="T18" s="62">
        <v>107</v>
      </c>
      <c r="U18" s="60"/>
      <c r="V18" s="60">
        <f t="shared" si="6"/>
        <v>110</v>
      </c>
      <c r="W18" s="63">
        <f t="shared" si="7"/>
        <v>0</v>
      </c>
      <c r="X18" s="64">
        <f t="shared" si="8"/>
        <v>6</v>
      </c>
      <c r="Y18" s="64">
        <f t="shared" si="9"/>
        <v>261</v>
      </c>
      <c r="Z18" s="65">
        <f t="shared" si="10"/>
        <v>0</v>
      </c>
      <c r="AA18" s="66">
        <f t="shared" si="11"/>
        <v>267</v>
      </c>
      <c r="AB18" s="21">
        <f t="shared" si="12"/>
        <v>-6</v>
      </c>
      <c r="AC18" s="22">
        <f t="shared" si="13"/>
        <v>-149</v>
      </c>
      <c r="AD18" s="23">
        <f t="shared" si="14"/>
        <v>-155</v>
      </c>
      <c r="AE18" s="19">
        <f t="shared" si="15"/>
        <v>1.4017857142857142</v>
      </c>
      <c r="AF18" s="16">
        <f t="shared" si="16"/>
        <v>2.3839285714285716</v>
      </c>
    </row>
    <row r="19" spans="1:32" ht="15" hidden="1" customHeight="1">
      <c r="A19" s="74" t="s">
        <v>6</v>
      </c>
      <c r="B19" s="98" t="s">
        <v>139</v>
      </c>
      <c r="C19" s="78" t="s">
        <v>25</v>
      </c>
      <c r="D19" s="54">
        <f>F19-E19</f>
        <v>83.75</v>
      </c>
      <c r="E19" s="55">
        <f>F19*0.33</f>
        <v>41.25</v>
      </c>
      <c r="F19" s="56">
        <v>125</v>
      </c>
      <c r="G19" s="56">
        <v>114</v>
      </c>
      <c r="H19" s="83">
        <f t="shared" si="0"/>
        <v>11</v>
      </c>
      <c r="I19" s="80">
        <v>8</v>
      </c>
      <c r="J19" s="58">
        <v>94</v>
      </c>
      <c r="K19" s="58">
        <v>104</v>
      </c>
      <c r="L19" s="58">
        <v>3</v>
      </c>
      <c r="M19" s="170">
        <f t="shared" si="1"/>
        <v>105</v>
      </c>
      <c r="N19" s="59">
        <f t="shared" si="2"/>
        <v>209</v>
      </c>
      <c r="O19" s="57">
        <f t="shared" si="3"/>
        <v>-21.25</v>
      </c>
      <c r="P19" s="58">
        <f t="shared" si="4"/>
        <v>-62.75</v>
      </c>
      <c r="Q19" s="60">
        <f t="shared" si="5"/>
        <v>-84</v>
      </c>
      <c r="R19" s="61">
        <v>4</v>
      </c>
      <c r="S19" s="62">
        <v>86</v>
      </c>
      <c r="T19" s="62">
        <v>84</v>
      </c>
      <c r="U19" s="60">
        <v>2</v>
      </c>
      <c r="V19" s="60">
        <f t="shared" si="6"/>
        <v>176</v>
      </c>
      <c r="W19" s="63">
        <f t="shared" si="7"/>
        <v>12</v>
      </c>
      <c r="X19" s="64">
        <f t="shared" si="8"/>
        <v>180</v>
      </c>
      <c r="Y19" s="64">
        <f t="shared" si="9"/>
        <v>188</v>
      </c>
      <c r="Z19" s="65">
        <f t="shared" si="10"/>
        <v>5</v>
      </c>
      <c r="AA19" s="66">
        <f t="shared" si="11"/>
        <v>385</v>
      </c>
      <c r="AB19" s="61">
        <f t="shared" si="12"/>
        <v>-113.25</v>
      </c>
      <c r="AC19" s="62">
        <f t="shared" si="13"/>
        <v>-146.75</v>
      </c>
      <c r="AD19" s="66">
        <f t="shared" si="14"/>
        <v>-260</v>
      </c>
      <c r="AE19" s="17">
        <f t="shared" si="15"/>
        <v>1.6719999999999999</v>
      </c>
      <c r="AF19" s="18">
        <f t="shared" si="16"/>
        <v>3.08</v>
      </c>
    </row>
    <row r="20" spans="1:32" ht="15" hidden="1" customHeight="1" thickBot="1">
      <c r="A20" s="74" t="s">
        <v>9</v>
      </c>
      <c r="B20" s="98" t="s">
        <v>140</v>
      </c>
      <c r="C20" s="90" t="s">
        <v>26</v>
      </c>
      <c r="D20" s="54">
        <v>0</v>
      </c>
      <c r="E20" s="55">
        <f>F20-D20</f>
        <v>112</v>
      </c>
      <c r="F20" s="121">
        <v>112</v>
      </c>
      <c r="G20" s="121">
        <v>110</v>
      </c>
      <c r="H20" s="83">
        <f t="shared" si="0"/>
        <v>2</v>
      </c>
      <c r="I20" s="80">
        <v>0</v>
      </c>
      <c r="J20" s="58">
        <v>1</v>
      </c>
      <c r="K20" s="58">
        <v>185</v>
      </c>
      <c r="L20" s="58"/>
      <c r="M20" s="170">
        <f t="shared" si="1"/>
        <v>1</v>
      </c>
      <c r="N20" s="59">
        <f t="shared" si="2"/>
        <v>186</v>
      </c>
      <c r="O20" s="57">
        <f t="shared" si="3"/>
        <v>-1</v>
      </c>
      <c r="P20" s="58">
        <f t="shared" si="4"/>
        <v>-73</v>
      </c>
      <c r="Q20" s="60">
        <f t="shared" si="5"/>
        <v>-74</v>
      </c>
      <c r="R20" s="61"/>
      <c r="S20" s="62">
        <v>2</v>
      </c>
      <c r="T20" s="62">
        <v>106</v>
      </c>
      <c r="U20" s="60">
        <v>1</v>
      </c>
      <c r="V20" s="60">
        <f t="shared" si="6"/>
        <v>109</v>
      </c>
      <c r="W20" s="63">
        <f t="shared" si="7"/>
        <v>0</v>
      </c>
      <c r="X20" s="64">
        <f t="shared" si="8"/>
        <v>3</v>
      </c>
      <c r="Y20" s="64">
        <f t="shared" si="9"/>
        <v>291</v>
      </c>
      <c r="Z20" s="65">
        <f t="shared" si="10"/>
        <v>1</v>
      </c>
      <c r="AA20" s="66">
        <f t="shared" si="11"/>
        <v>295</v>
      </c>
      <c r="AB20" s="21">
        <f t="shared" si="12"/>
        <v>-4</v>
      </c>
      <c r="AC20" s="22">
        <f t="shared" si="13"/>
        <v>-179</v>
      </c>
      <c r="AD20" s="23">
        <f t="shared" si="14"/>
        <v>-183</v>
      </c>
      <c r="AE20" s="168">
        <f t="shared" si="15"/>
        <v>1.6607142857142858</v>
      </c>
      <c r="AF20" s="169">
        <f t="shared" si="16"/>
        <v>2.6339285714285716</v>
      </c>
    </row>
    <row r="21" spans="1:32" ht="15" customHeight="1" thickBot="1">
      <c r="A21" s="4" t="s">
        <v>27</v>
      </c>
      <c r="B21" s="100"/>
      <c r="C21" s="6"/>
      <c r="D21" s="69">
        <f t="shared" ref="D21:AD21" si="17">SUBTOTAL(9,D4:D20)</f>
        <v>102</v>
      </c>
      <c r="E21" s="70">
        <f t="shared" si="17"/>
        <v>48</v>
      </c>
      <c r="F21" s="71">
        <f t="shared" si="17"/>
        <v>150</v>
      </c>
      <c r="G21" s="71">
        <f t="shared" si="17"/>
        <v>138</v>
      </c>
      <c r="H21" s="84">
        <f t="shared" si="17"/>
        <v>12</v>
      </c>
      <c r="I21" s="81">
        <f t="shared" si="17"/>
        <v>22</v>
      </c>
      <c r="J21" s="70">
        <f t="shared" si="17"/>
        <v>38</v>
      </c>
      <c r="K21" s="70">
        <f t="shared" si="17"/>
        <v>23</v>
      </c>
      <c r="L21" s="70">
        <f t="shared" si="17"/>
        <v>5</v>
      </c>
      <c r="M21" s="70">
        <f t="shared" si="17"/>
        <v>65</v>
      </c>
      <c r="N21" s="72">
        <f t="shared" si="17"/>
        <v>88</v>
      </c>
      <c r="O21" s="69">
        <f t="shared" si="17"/>
        <v>37</v>
      </c>
      <c r="P21" s="70">
        <f t="shared" si="17"/>
        <v>25</v>
      </c>
      <c r="Q21" s="70">
        <f t="shared" si="17"/>
        <v>62</v>
      </c>
      <c r="R21" s="70">
        <f t="shared" si="17"/>
        <v>16</v>
      </c>
      <c r="S21" s="70">
        <f t="shared" si="17"/>
        <v>29</v>
      </c>
      <c r="T21" s="70">
        <f t="shared" si="17"/>
        <v>5</v>
      </c>
      <c r="U21" s="70">
        <f t="shared" si="17"/>
        <v>1</v>
      </c>
      <c r="V21" s="70">
        <f t="shared" si="17"/>
        <v>51</v>
      </c>
      <c r="W21" s="70">
        <f t="shared" si="17"/>
        <v>38</v>
      </c>
      <c r="X21" s="70">
        <f t="shared" si="17"/>
        <v>67</v>
      </c>
      <c r="Y21" s="70">
        <f t="shared" si="17"/>
        <v>28</v>
      </c>
      <c r="Z21" s="70">
        <f t="shared" si="17"/>
        <v>6</v>
      </c>
      <c r="AA21" s="70">
        <f t="shared" si="17"/>
        <v>139</v>
      </c>
      <c r="AB21" s="70">
        <f t="shared" si="17"/>
        <v>-9</v>
      </c>
      <c r="AC21" s="70">
        <f t="shared" si="17"/>
        <v>20</v>
      </c>
      <c r="AD21" s="70">
        <f t="shared" si="17"/>
        <v>11</v>
      </c>
      <c r="AE21" s="13">
        <f t="shared" ref="AE21" si="18">N21/F21</f>
        <v>0.58666666666666667</v>
      </c>
      <c r="AF21" s="13">
        <f t="shared" ref="AF21" si="19">AA21/F21</f>
        <v>0.92666666666666664</v>
      </c>
    </row>
    <row r="22" spans="1:32" ht="15" customHeight="1">
      <c r="N22" s="9"/>
      <c r="AD22" s="9"/>
      <c r="AF22" s="10"/>
    </row>
    <row r="23" spans="1:32" ht="19.5" customHeight="1" thickBot="1">
      <c r="F23" s="73"/>
      <c r="G23" s="73"/>
      <c r="H23" s="73"/>
    </row>
    <row r="24" spans="1:32" ht="15" customHeight="1" outlineLevel="1">
      <c r="D24" s="119">
        <v>2022</v>
      </c>
      <c r="E24" s="116"/>
      <c r="F24" s="117"/>
      <c r="G24" s="118"/>
      <c r="H24" s="119">
        <v>2023</v>
      </c>
      <c r="I24" s="116"/>
      <c r="J24" s="117"/>
      <c r="K24" s="118"/>
      <c r="L24" s="119">
        <v>2024</v>
      </c>
      <c r="M24" s="171"/>
      <c r="N24" s="116"/>
      <c r="O24" s="117"/>
      <c r="P24" s="118"/>
    </row>
    <row r="25" spans="1:32" ht="30.75" customHeight="1" outlineLevel="1">
      <c r="A25" s="111" t="s">
        <v>0</v>
      </c>
      <c r="B25" s="111" t="s">
        <v>23</v>
      </c>
      <c r="C25" s="111" t="s">
        <v>135</v>
      </c>
      <c r="D25" s="112" t="s">
        <v>109</v>
      </c>
      <c r="E25" s="113" t="s">
        <v>167</v>
      </c>
      <c r="F25" s="113" t="s">
        <v>22</v>
      </c>
      <c r="G25" s="114" t="s">
        <v>134</v>
      </c>
      <c r="H25" s="115" t="s">
        <v>109</v>
      </c>
      <c r="I25" s="113" t="s">
        <v>169</v>
      </c>
      <c r="J25" s="113" t="s">
        <v>22</v>
      </c>
      <c r="K25" s="114" t="s">
        <v>134</v>
      </c>
      <c r="L25" s="115" t="s">
        <v>109</v>
      </c>
      <c r="M25" s="112"/>
      <c r="N25" s="113" t="s">
        <v>168</v>
      </c>
      <c r="O25" s="113" t="s">
        <v>22</v>
      </c>
      <c r="P25" s="114" t="s">
        <v>134</v>
      </c>
    </row>
    <row r="26" spans="1:32" ht="15" customHeight="1" outlineLevel="1">
      <c r="A26" s="102" t="s">
        <v>2</v>
      </c>
      <c r="B26" s="90" t="s">
        <v>25</v>
      </c>
      <c r="C26" s="101" t="s">
        <v>137</v>
      </c>
      <c r="D26" s="91">
        <f>F26-E26</f>
        <v>68.34</v>
      </c>
      <c r="E26" s="92">
        <f>F26*0.33</f>
        <v>33.660000000000004</v>
      </c>
      <c r="F26" s="92">
        <v>102</v>
      </c>
      <c r="G26" s="103">
        <v>107</v>
      </c>
      <c r="H26" s="91">
        <f>J26-I26</f>
        <v>68.34</v>
      </c>
      <c r="I26" s="92">
        <f>J26*0.33</f>
        <v>33.660000000000004</v>
      </c>
      <c r="J26" s="92">
        <v>102</v>
      </c>
      <c r="K26" s="67">
        <v>96</v>
      </c>
      <c r="L26" s="91">
        <f>O26-N26</f>
        <v>68.34</v>
      </c>
      <c r="M26" s="172"/>
      <c r="N26" s="92">
        <f>O26*0.33</f>
        <v>33.660000000000004</v>
      </c>
      <c r="O26" s="92">
        <v>102</v>
      </c>
      <c r="P26" s="103">
        <v>0</v>
      </c>
    </row>
    <row r="27" spans="1:32" ht="15" customHeight="1" outlineLevel="1">
      <c r="A27" s="102" t="s">
        <v>4</v>
      </c>
      <c r="B27" s="90" t="s">
        <v>25</v>
      </c>
      <c r="C27" s="101" t="s">
        <v>136</v>
      </c>
      <c r="D27" s="91">
        <f t="shared" ref="D27:D32" si="20">F27-E27</f>
        <v>67</v>
      </c>
      <c r="E27" s="92">
        <f t="shared" ref="E27:E32" si="21">F27*0.33</f>
        <v>33</v>
      </c>
      <c r="F27" s="92">
        <v>100</v>
      </c>
      <c r="G27" s="103">
        <v>79</v>
      </c>
      <c r="H27" s="91">
        <f t="shared" ref="H27:H32" si="22">J27-I27</f>
        <v>67</v>
      </c>
      <c r="I27" s="92">
        <f t="shared" ref="I27:I32" si="23">J27*0.33</f>
        <v>33</v>
      </c>
      <c r="J27" s="92">
        <v>100</v>
      </c>
      <c r="K27" s="67">
        <v>87</v>
      </c>
      <c r="L27" s="91">
        <f t="shared" ref="L27:L32" si="24">O27-N27</f>
        <v>67</v>
      </c>
      <c r="M27" s="172"/>
      <c r="N27" s="92">
        <f t="shared" ref="N27:N32" si="25">O27*0.33</f>
        <v>33</v>
      </c>
      <c r="O27" s="92">
        <v>100</v>
      </c>
      <c r="P27" s="103">
        <v>0</v>
      </c>
    </row>
    <row r="28" spans="1:32" ht="15" customHeight="1" outlineLevel="1">
      <c r="A28" s="102" t="s">
        <v>5</v>
      </c>
      <c r="B28" s="90" t="s">
        <v>25</v>
      </c>
      <c r="C28" s="101" t="s">
        <v>138</v>
      </c>
      <c r="D28" s="91">
        <f t="shared" si="20"/>
        <v>68.34</v>
      </c>
      <c r="E28" s="92">
        <f t="shared" si="21"/>
        <v>33.660000000000004</v>
      </c>
      <c r="F28" s="92">
        <v>102</v>
      </c>
      <c r="G28" s="103">
        <v>98</v>
      </c>
      <c r="H28" s="91">
        <f t="shared" si="22"/>
        <v>68.34</v>
      </c>
      <c r="I28" s="92">
        <f t="shared" si="23"/>
        <v>33.660000000000004</v>
      </c>
      <c r="J28" s="92">
        <v>102</v>
      </c>
      <c r="K28" s="67">
        <v>88</v>
      </c>
      <c r="L28" s="91">
        <f t="shared" si="24"/>
        <v>68.34</v>
      </c>
      <c r="M28" s="172"/>
      <c r="N28" s="92">
        <f t="shared" si="25"/>
        <v>33.660000000000004</v>
      </c>
      <c r="O28" s="92">
        <v>102</v>
      </c>
      <c r="P28" s="103">
        <v>0</v>
      </c>
    </row>
    <row r="29" spans="1:32" ht="15" customHeight="1" outlineLevel="1">
      <c r="A29" s="102" t="s">
        <v>6</v>
      </c>
      <c r="B29" s="90" t="s">
        <v>25</v>
      </c>
      <c r="C29" s="101" t="s">
        <v>139</v>
      </c>
      <c r="D29" s="91">
        <f t="shared" si="20"/>
        <v>83.75</v>
      </c>
      <c r="E29" s="92">
        <f t="shared" si="21"/>
        <v>41.25</v>
      </c>
      <c r="F29" s="92">
        <v>125</v>
      </c>
      <c r="G29" s="103">
        <v>124</v>
      </c>
      <c r="H29" s="91">
        <f t="shared" si="22"/>
        <v>83.75</v>
      </c>
      <c r="I29" s="92">
        <f t="shared" si="23"/>
        <v>41.25</v>
      </c>
      <c r="J29" s="92">
        <v>125</v>
      </c>
      <c r="K29" s="67">
        <v>114</v>
      </c>
      <c r="L29" s="91">
        <f t="shared" si="24"/>
        <v>83.75</v>
      </c>
      <c r="M29" s="172"/>
      <c r="N29" s="92">
        <f t="shared" si="25"/>
        <v>41.25</v>
      </c>
      <c r="O29" s="92">
        <v>125</v>
      </c>
      <c r="P29" s="103">
        <v>0</v>
      </c>
    </row>
    <row r="30" spans="1:32" ht="15" customHeight="1" outlineLevel="1">
      <c r="A30" s="102" t="s">
        <v>7</v>
      </c>
      <c r="B30" s="90" t="s">
        <v>25</v>
      </c>
      <c r="C30" s="101" t="s">
        <v>140</v>
      </c>
      <c r="D30" s="91">
        <f t="shared" si="20"/>
        <v>87.1</v>
      </c>
      <c r="E30" s="92">
        <f t="shared" si="21"/>
        <v>42.9</v>
      </c>
      <c r="F30" s="92">
        <v>130</v>
      </c>
      <c r="G30" s="103">
        <v>120</v>
      </c>
      <c r="H30" s="91">
        <f t="shared" si="22"/>
        <v>87.1</v>
      </c>
      <c r="I30" s="92">
        <f t="shared" si="23"/>
        <v>42.9</v>
      </c>
      <c r="J30" s="92">
        <v>130</v>
      </c>
      <c r="K30" s="67">
        <v>125</v>
      </c>
      <c r="L30" s="91">
        <f t="shared" si="24"/>
        <v>87.1</v>
      </c>
      <c r="M30" s="172"/>
      <c r="N30" s="92">
        <f t="shared" si="25"/>
        <v>42.9</v>
      </c>
      <c r="O30" s="92">
        <v>130</v>
      </c>
      <c r="P30" s="103">
        <v>0</v>
      </c>
    </row>
    <row r="31" spans="1:32" ht="15" customHeight="1" outlineLevel="1">
      <c r="A31" s="102" t="s">
        <v>18</v>
      </c>
      <c r="B31" s="90" t="s">
        <v>25</v>
      </c>
      <c r="C31" s="101" t="s">
        <v>139</v>
      </c>
      <c r="D31" s="91">
        <f t="shared" si="20"/>
        <v>68.34</v>
      </c>
      <c r="E31" s="92">
        <f t="shared" si="21"/>
        <v>33.660000000000004</v>
      </c>
      <c r="F31" s="92">
        <v>102</v>
      </c>
      <c r="G31" s="103">
        <v>101</v>
      </c>
      <c r="H31" s="91">
        <f t="shared" si="22"/>
        <v>68.34</v>
      </c>
      <c r="I31" s="92">
        <f t="shared" si="23"/>
        <v>33.660000000000004</v>
      </c>
      <c r="J31" s="92">
        <v>102</v>
      </c>
      <c r="K31" s="67">
        <v>100</v>
      </c>
      <c r="L31" s="91">
        <f t="shared" si="24"/>
        <v>68.34</v>
      </c>
      <c r="M31" s="172"/>
      <c r="N31" s="92">
        <f t="shared" si="25"/>
        <v>33.660000000000004</v>
      </c>
      <c r="O31" s="92">
        <v>102</v>
      </c>
      <c r="P31" s="103">
        <v>0</v>
      </c>
    </row>
    <row r="32" spans="1:32" ht="15" customHeight="1" outlineLevel="1">
      <c r="A32" s="102" t="s">
        <v>17</v>
      </c>
      <c r="B32" s="90" t="s">
        <v>25</v>
      </c>
      <c r="C32" s="101" t="s">
        <v>140</v>
      </c>
      <c r="D32" s="91">
        <f t="shared" si="20"/>
        <v>67</v>
      </c>
      <c r="E32" s="92">
        <f t="shared" si="21"/>
        <v>33</v>
      </c>
      <c r="F32" s="92">
        <v>100</v>
      </c>
      <c r="G32" s="103">
        <v>90</v>
      </c>
      <c r="H32" s="91">
        <f t="shared" si="22"/>
        <v>67</v>
      </c>
      <c r="I32" s="92">
        <f t="shared" si="23"/>
        <v>33</v>
      </c>
      <c r="J32" s="92">
        <v>100</v>
      </c>
      <c r="K32" s="67">
        <v>95</v>
      </c>
      <c r="L32" s="91">
        <f t="shared" si="24"/>
        <v>67</v>
      </c>
      <c r="M32" s="172"/>
      <c r="N32" s="92">
        <f t="shared" si="25"/>
        <v>33</v>
      </c>
      <c r="O32" s="92">
        <v>100</v>
      </c>
      <c r="P32" s="103">
        <v>0</v>
      </c>
    </row>
    <row r="33" spans="1:17" ht="15" customHeight="1" outlineLevel="1">
      <c r="A33" s="102" t="s">
        <v>9</v>
      </c>
      <c r="B33" s="90" t="s">
        <v>26</v>
      </c>
      <c r="C33" s="101" t="s">
        <v>140</v>
      </c>
      <c r="D33" s="91">
        <v>0</v>
      </c>
      <c r="E33" s="92">
        <f t="shared" ref="E33:E39" si="26">F33-D33</f>
        <v>112</v>
      </c>
      <c r="F33" s="120">
        <v>112</v>
      </c>
      <c r="G33" s="103">
        <v>82</v>
      </c>
      <c r="H33" s="91">
        <v>0</v>
      </c>
      <c r="I33" s="92">
        <f t="shared" ref="I33:I39" si="27">J33-H33</f>
        <v>112</v>
      </c>
      <c r="J33" s="120">
        <v>112</v>
      </c>
      <c r="K33" s="93">
        <v>110</v>
      </c>
      <c r="L33" s="91">
        <v>0</v>
      </c>
      <c r="M33" s="172"/>
      <c r="N33" s="92">
        <f>28*3</f>
        <v>84</v>
      </c>
      <c r="O33" s="64">
        <v>112</v>
      </c>
      <c r="P33" s="103">
        <v>0</v>
      </c>
    </row>
    <row r="34" spans="1:17" ht="15" customHeight="1" outlineLevel="1">
      <c r="A34" s="102" t="s">
        <v>10</v>
      </c>
      <c r="B34" s="90" t="s">
        <v>26</v>
      </c>
      <c r="C34" s="101" t="s">
        <v>138</v>
      </c>
      <c r="D34" s="91">
        <v>0</v>
      </c>
      <c r="E34" s="92">
        <f t="shared" si="26"/>
        <v>84</v>
      </c>
      <c r="F34" s="92">
        <v>84</v>
      </c>
      <c r="G34" s="103">
        <v>80</v>
      </c>
      <c r="H34" s="91">
        <v>0</v>
      </c>
      <c r="I34" s="92">
        <f t="shared" si="27"/>
        <v>84</v>
      </c>
      <c r="J34" s="92">
        <v>84</v>
      </c>
      <c r="K34" s="67">
        <v>85</v>
      </c>
      <c r="L34" s="91">
        <v>0</v>
      </c>
      <c r="M34" s="172"/>
      <c r="N34" s="94">
        <f t="shared" ref="N34:N39" si="28">O34-L34</f>
        <v>112</v>
      </c>
      <c r="O34" s="92">
        <v>112</v>
      </c>
      <c r="P34" s="103">
        <v>0</v>
      </c>
    </row>
    <row r="35" spans="1:17" ht="15" customHeight="1" outlineLevel="1">
      <c r="A35" s="102" t="s">
        <v>11</v>
      </c>
      <c r="B35" s="90" t="s">
        <v>26</v>
      </c>
      <c r="C35" s="101" t="s">
        <v>140</v>
      </c>
      <c r="D35" s="91">
        <v>0</v>
      </c>
      <c r="E35" s="92">
        <f t="shared" si="26"/>
        <v>112</v>
      </c>
      <c r="F35" s="92">
        <v>112</v>
      </c>
      <c r="G35" s="103">
        <v>114</v>
      </c>
      <c r="H35" s="91">
        <v>0</v>
      </c>
      <c r="I35" s="92">
        <f t="shared" si="27"/>
        <v>112</v>
      </c>
      <c r="J35" s="92">
        <v>112</v>
      </c>
      <c r="K35" s="67">
        <v>105</v>
      </c>
      <c r="L35" s="91">
        <v>0</v>
      </c>
      <c r="M35" s="172"/>
      <c r="N35" s="92">
        <f t="shared" si="28"/>
        <v>112</v>
      </c>
      <c r="O35" s="92">
        <v>112</v>
      </c>
      <c r="P35" s="103">
        <v>0</v>
      </c>
    </row>
    <row r="36" spans="1:17" ht="15" customHeight="1" outlineLevel="1">
      <c r="A36" s="102" t="s">
        <v>12</v>
      </c>
      <c r="B36" s="90" t="s">
        <v>26</v>
      </c>
      <c r="C36" s="101" t="s">
        <v>138</v>
      </c>
      <c r="D36" s="91">
        <v>0</v>
      </c>
      <c r="E36" s="92">
        <f t="shared" si="26"/>
        <v>140</v>
      </c>
      <c r="F36" s="94">
        <v>140</v>
      </c>
      <c r="G36" s="103">
        <v>135</v>
      </c>
      <c r="H36" s="91">
        <v>0</v>
      </c>
      <c r="I36" s="92">
        <f t="shared" si="27"/>
        <v>112</v>
      </c>
      <c r="J36" s="92">
        <v>112</v>
      </c>
      <c r="K36" s="67">
        <v>112</v>
      </c>
      <c r="L36" s="91">
        <v>0</v>
      </c>
      <c r="M36" s="172"/>
      <c r="N36" s="92">
        <f t="shared" si="28"/>
        <v>112</v>
      </c>
      <c r="O36" s="92">
        <v>112</v>
      </c>
      <c r="P36" s="103">
        <v>0</v>
      </c>
    </row>
    <row r="37" spans="1:17" ht="15" customHeight="1" outlineLevel="1">
      <c r="A37" s="102" t="s">
        <v>13</v>
      </c>
      <c r="B37" s="90" t="s">
        <v>26</v>
      </c>
      <c r="C37" s="101" t="s">
        <v>140</v>
      </c>
      <c r="D37" s="91">
        <v>0</v>
      </c>
      <c r="E37" s="92">
        <f t="shared" si="26"/>
        <v>84</v>
      </c>
      <c r="F37" s="92">
        <v>84</v>
      </c>
      <c r="G37" s="103">
        <v>84</v>
      </c>
      <c r="H37" s="91">
        <v>0</v>
      </c>
      <c r="I37" s="92">
        <f t="shared" si="27"/>
        <v>112</v>
      </c>
      <c r="J37" s="94">
        <v>112</v>
      </c>
      <c r="K37" s="67">
        <v>111</v>
      </c>
      <c r="L37" s="91">
        <v>0</v>
      </c>
      <c r="M37" s="172"/>
      <c r="N37" s="92">
        <f t="shared" si="28"/>
        <v>84</v>
      </c>
      <c r="O37" s="92">
        <v>84</v>
      </c>
      <c r="P37" s="103">
        <v>0</v>
      </c>
    </row>
    <row r="38" spans="1:17" ht="15" customHeight="1" outlineLevel="1">
      <c r="A38" s="102" t="s">
        <v>14</v>
      </c>
      <c r="B38" s="90" t="s">
        <v>26</v>
      </c>
      <c r="C38" s="101" t="s">
        <v>138</v>
      </c>
      <c r="D38" s="91">
        <v>0</v>
      </c>
      <c r="E38" s="92">
        <f t="shared" si="26"/>
        <v>84</v>
      </c>
      <c r="F38" s="92">
        <v>84</v>
      </c>
      <c r="G38" s="103">
        <v>83</v>
      </c>
      <c r="H38" s="91">
        <v>0</v>
      </c>
      <c r="I38" s="92">
        <f t="shared" si="27"/>
        <v>112</v>
      </c>
      <c r="J38" s="94">
        <v>112</v>
      </c>
      <c r="K38" s="67">
        <v>114</v>
      </c>
      <c r="L38" s="91">
        <v>0</v>
      </c>
      <c r="M38" s="172"/>
      <c r="N38" s="92">
        <f t="shared" si="28"/>
        <v>84</v>
      </c>
      <c r="O38" s="92">
        <v>84</v>
      </c>
      <c r="P38" s="103">
        <v>0</v>
      </c>
    </row>
    <row r="39" spans="1:17" ht="15" customHeight="1" outlineLevel="1">
      <c r="A39" s="102" t="s">
        <v>15</v>
      </c>
      <c r="B39" s="90" t="s">
        <v>26</v>
      </c>
      <c r="C39" s="101" t="s">
        <v>138</v>
      </c>
      <c r="D39" s="91">
        <v>0</v>
      </c>
      <c r="E39" s="92">
        <f t="shared" si="26"/>
        <v>84</v>
      </c>
      <c r="F39" s="94">
        <v>84</v>
      </c>
      <c r="G39" s="103">
        <v>84</v>
      </c>
      <c r="H39" s="91">
        <v>0</v>
      </c>
      <c r="I39" s="92">
        <f t="shared" si="27"/>
        <v>112</v>
      </c>
      <c r="J39" s="94">
        <v>112</v>
      </c>
      <c r="K39" s="67">
        <v>112</v>
      </c>
      <c r="L39" s="91">
        <v>0</v>
      </c>
      <c r="M39" s="172"/>
      <c r="N39" s="94">
        <f t="shared" si="28"/>
        <v>112</v>
      </c>
      <c r="O39" s="92">
        <v>112</v>
      </c>
      <c r="P39" s="103">
        <v>0</v>
      </c>
    </row>
    <row r="40" spans="1:17" ht="15" customHeight="1" outlineLevel="1">
      <c r="A40" s="104" t="s">
        <v>170</v>
      </c>
      <c r="B40" s="89" t="s">
        <v>26</v>
      </c>
      <c r="C40" s="105" t="s">
        <v>140</v>
      </c>
      <c r="D40" s="91">
        <v>0</v>
      </c>
      <c r="E40" s="92">
        <f>F40-D40</f>
        <v>0</v>
      </c>
      <c r="F40" s="92">
        <v>0</v>
      </c>
      <c r="G40" s="103">
        <v>0</v>
      </c>
      <c r="H40" s="91">
        <v>0</v>
      </c>
      <c r="I40" s="92">
        <f>J40-H40</f>
        <v>0</v>
      </c>
      <c r="J40" s="92">
        <v>0</v>
      </c>
      <c r="K40" s="67">
        <v>0</v>
      </c>
      <c r="L40" s="91">
        <v>0</v>
      </c>
      <c r="M40" s="172"/>
      <c r="N40" s="94">
        <f>O40-L40</f>
        <v>84</v>
      </c>
      <c r="O40" s="92">
        <v>84</v>
      </c>
      <c r="P40" s="103">
        <v>0</v>
      </c>
    </row>
    <row r="41" spans="1:17" ht="15" customHeight="1" outlineLevel="1">
      <c r="A41" s="102" t="s">
        <v>1</v>
      </c>
      <c r="B41" s="90" t="s">
        <v>24</v>
      </c>
      <c r="C41" s="101" t="s">
        <v>138</v>
      </c>
      <c r="D41" s="91">
        <f>F41-E41</f>
        <v>33.5</v>
      </c>
      <c r="E41" s="92">
        <f>F41*0.33</f>
        <v>16.5</v>
      </c>
      <c r="F41" s="92">
        <v>50</v>
      </c>
      <c r="G41" s="103">
        <v>52</v>
      </c>
      <c r="H41" s="91">
        <f>J41-I41</f>
        <v>33.5</v>
      </c>
      <c r="I41" s="92">
        <f>J41*0.33</f>
        <v>16.5</v>
      </c>
      <c r="J41" s="92">
        <v>50</v>
      </c>
      <c r="K41" s="67">
        <v>45</v>
      </c>
      <c r="L41" s="91">
        <f>O41-N41</f>
        <v>33.5</v>
      </c>
      <c r="M41" s="172"/>
      <c r="N41" s="92">
        <f>O41*0.33</f>
        <v>16.5</v>
      </c>
      <c r="O41" s="92">
        <v>50</v>
      </c>
      <c r="P41" s="103">
        <v>0</v>
      </c>
    </row>
    <row r="42" spans="1:17" ht="15" customHeight="1" outlineLevel="1">
      <c r="A42" s="102" t="s">
        <v>3</v>
      </c>
      <c r="B42" s="90" t="s">
        <v>24</v>
      </c>
      <c r="C42" s="101" t="s">
        <v>140</v>
      </c>
      <c r="D42" s="91">
        <f>F42*0.7</f>
        <v>35</v>
      </c>
      <c r="E42" s="92">
        <f>F42-D42</f>
        <v>15</v>
      </c>
      <c r="F42" s="92">
        <v>50</v>
      </c>
      <c r="G42" s="103">
        <v>43</v>
      </c>
      <c r="H42" s="91">
        <f>J42*0.7</f>
        <v>35</v>
      </c>
      <c r="I42" s="92">
        <f>J42-H42</f>
        <v>15</v>
      </c>
      <c r="J42" s="92">
        <v>50</v>
      </c>
      <c r="K42" s="67">
        <v>43</v>
      </c>
      <c r="L42" s="91">
        <f>O42*0.7</f>
        <v>35</v>
      </c>
      <c r="M42" s="172"/>
      <c r="N42" s="92">
        <f>O42-L42</f>
        <v>15</v>
      </c>
      <c r="O42" s="92">
        <v>50</v>
      </c>
      <c r="P42" s="103">
        <v>0</v>
      </c>
    </row>
    <row r="43" spans="1:17" ht="15" customHeight="1" outlineLevel="1">
      <c r="A43" s="102" t="s">
        <v>16</v>
      </c>
      <c r="B43" s="90" t="s">
        <v>24</v>
      </c>
      <c r="C43" s="101" t="s">
        <v>138</v>
      </c>
      <c r="D43" s="91">
        <f>F43*0.7</f>
        <v>35</v>
      </c>
      <c r="E43" s="92">
        <f>F43-D43</f>
        <v>15</v>
      </c>
      <c r="F43" s="92">
        <v>50</v>
      </c>
      <c r="G43" s="103">
        <v>46</v>
      </c>
      <c r="H43" s="91">
        <f>J43*0.7</f>
        <v>35</v>
      </c>
      <c r="I43" s="92">
        <f>J43-H43</f>
        <v>15</v>
      </c>
      <c r="J43" s="92">
        <v>50</v>
      </c>
      <c r="K43" s="67">
        <v>50</v>
      </c>
      <c r="L43" s="91">
        <f>O43*0.7</f>
        <v>35</v>
      </c>
      <c r="M43" s="172"/>
      <c r="N43" s="92">
        <f>O43-L43</f>
        <v>15</v>
      </c>
      <c r="O43" s="92">
        <v>50</v>
      </c>
      <c r="P43" s="103">
        <v>0</v>
      </c>
    </row>
    <row r="44" spans="1:17" ht="15" customHeight="1" outlineLevel="1" thickBot="1">
      <c r="A44" s="106" t="s">
        <v>19</v>
      </c>
      <c r="B44" s="107"/>
      <c r="C44" s="107"/>
      <c r="D44" s="108">
        <f t="shared" ref="D44:L44" si="29">SUBTOTAL(9,D26:D43)</f>
        <v>613.37</v>
      </c>
      <c r="E44" s="109">
        <f t="shared" si="29"/>
        <v>997.63</v>
      </c>
      <c r="F44" s="109">
        <f t="shared" si="29"/>
        <v>1611</v>
      </c>
      <c r="G44" s="110">
        <f t="shared" si="29"/>
        <v>1522</v>
      </c>
      <c r="H44" s="108">
        <f t="shared" si="29"/>
        <v>613.37</v>
      </c>
      <c r="I44" s="109">
        <f t="shared" si="29"/>
        <v>1053.6300000000001</v>
      </c>
      <c r="J44" s="109">
        <f t="shared" si="29"/>
        <v>1667</v>
      </c>
      <c r="K44" s="110">
        <f t="shared" si="29"/>
        <v>1592</v>
      </c>
      <c r="L44" s="108">
        <f t="shared" si="29"/>
        <v>613.37</v>
      </c>
      <c r="M44" s="173"/>
      <c r="N44" s="109">
        <f>SUBTOTAL(9,N26:N43)</f>
        <v>1081.6300000000001</v>
      </c>
      <c r="O44" s="109">
        <f>SUBTOTAL(9,O26:O43)</f>
        <v>1723</v>
      </c>
      <c r="P44" s="110">
        <f>SUBTOTAL(9,P26:P43)</f>
        <v>0</v>
      </c>
    </row>
    <row r="47" spans="1:17" ht="15" customHeight="1">
      <c r="C47" s="135"/>
      <c r="D47" s="136" t="s">
        <v>143</v>
      </c>
      <c r="E47" s="332" t="s">
        <v>143</v>
      </c>
      <c r="F47" s="333"/>
      <c r="G47" s="332" t="s">
        <v>154</v>
      </c>
      <c r="H47" s="333"/>
      <c r="I47" s="332" t="s">
        <v>155</v>
      </c>
      <c r="J47" s="333"/>
      <c r="P47" t="s">
        <v>25</v>
      </c>
      <c r="Q47" t="s">
        <v>26</v>
      </c>
    </row>
    <row r="48" spans="1:17" ht="30.75" customHeight="1">
      <c r="C48" s="137"/>
      <c r="D48" s="138" t="s">
        <v>141</v>
      </c>
      <c r="E48" s="139" t="s">
        <v>142</v>
      </c>
      <c r="F48" s="140" t="s">
        <v>156</v>
      </c>
      <c r="G48" s="141" t="s">
        <v>144</v>
      </c>
      <c r="H48" s="142" t="s">
        <v>157</v>
      </c>
      <c r="I48" s="141" t="s">
        <v>144</v>
      </c>
      <c r="J48" s="142" t="s">
        <v>157</v>
      </c>
      <c r="N48">
        <v>2024</v>
      </c>
      <c r="Q48" t="s">
        <v>161</v>
      </c>
    </row>
    <row r="49" spans="3:17" ht="15" customHeight="1">
      <c r="C49" s="122" t="s">
        <v>152</v>
      </c>
      <c r="D49" s="148">
        <v>276</v>
      </c>
      <c r="E49" s="149">
        <v>322</v>
      </c>
      <c r="F49" s="149">
        <v>712</v>
      </c>
      <c r="G49" s="150">
        <f>D49-E49</f>
        <v>-46</v>
      </c>
      <c r="H49" s="151">
        <f>D49-F49</f>
        <v>-436</v>
      </c>
      <c r="I49" s="143">
        <f>G49/D49</f>
        <v>-0.16666666666666666</v>
      </c>
      <c r="J49" s="144">
        <f>H49/D49</f>
        <v>-1.5797101449275361</v>
      </c>
    </row>
    <row r="50" spans="3:17" ht="15" customHeight="1">
      <c r="C50" s="123" t="s">
        <v>153</v>
      </c>
      <c r="D50" s="147">
        <v>756</v>
      </c>
      <c r="E50" s="152">
        <v>840</v>
      </c>
      <c r="F50" s="152">
        <v>1738</v>
      </c>
      <c r="G50" s="153">
        <f>D50-E50</f>
        <v>-84</v>
      </c>
      <c r="H50" s="154">
        <f>D50-F50</f>
        <v>-982</v>
      </c>
      <c r="I50" s="155">
        <f>G50/D50</f>
        <v>-0.1111111111111111</v>
      </c>
      <c r="J50" s="156">
        <f>H50/D50</f>
        <v>-1.2989417989417988</v>
      </c>
      <c r="N50">
        <v>2025</v>
      </c>
      <c r="Q50" t="s">
        <v>159</v>
      </c>
    </row>
    <row r="51" spans="3:17" ht="15" customHeight="1">
      <c r="C51" s="124" t="s">
        <v>149</v>
      </c>
      <c r="D51" s="162">
        <f>D50+D49</f>
        <v>1032</v>
      </c>
      <c r="E51" s="163">
        <f>E50+E49</f>
        <v>1162</v>
      </c>
      <c r="F51" s="164">
        <f>F50+F49</f>
        <v>2450</v>
      </c>
      <c r="G51" s="163">
        <f>G50+G49</f>
        <v>-130</v>
      </c>
      <c r="H51" s="164">
        <f>H50+H49</f>
        <v>-1418</v>
      </c>
      <c r="I51" s="165">
        <f>G51/D51</f>
        <v>-0.12596899224806202</v>
      </c>
      <c r="J51" s="166">
        <f>H51/D51</f>
        <v>-1.374031007751938</v>
      </c>
    </row>
    <row r="52" spans="3:17" ht="15" customHeight="1">
      <c r="C52" s="123" t="s">
        <v>150</v>
      </c>
      <c r="D52" s="147">
        <v>485</v>
      </c>
      <c r="E52" s="152">
        <f>59+408+12</f>
        <v>479</v>
      </c>
      <c r="F52" s="152">
        <v>995</v>
      </c>
      <c r="G52" s="150">
        <f>D52-E52</f>
        <v>6</v>
      </c>
      <c r="H52" s="151">
        <f>D52-F52</f>
        <v>-510</v>
      </c>
      <c r="I52" s="143">
        <f>G52/D52</f>
        <v>1.2371134020618556E-2</v>
      </c>
      <c r="J52" s="144">
        <f>H52/D52</f>
        <v>-1.0515463917525774</v>
      </c>
      <c r="N52">
        <v>2026</v>
      </c>
      <c r="P52" t="s">
        <v>160</v>
      </c>
    </row>
    <row r="53" spans="3:17" ht="15" customHeight="1">
      <c r="C53" s="123" t="s">
        <v>151</v>
      </c>
      <c r="D53" s="147">
        <v>0</v>
      </c>
      <c r="E53" s="157">
        <v>14</v>
      </c>
      <c r="F53" s="157">
        <v>28</v>
      </c>
      <c r="G53" s="153">
        <f>D53-E53</f>
        <v>-14</v>
      </c>
      <c r="H53" s="154">
        <f>D53-F53</f>
        <v>-28</v>
      </c>
      <c r="I53" s="155">
        <v>0</v>
      </c>
      <c r="J53" s="156">
        <v>0</v>
      </c>
    </row>
    <row r="54" spans="3:17" ht="15" customHeight="1">
      <c r="C54" s="124" t="s">
        <v>149</v>
      </c>
      <c r="D54" s="162">
        <f>SUBTOTAL(9,D52:D53)</f>
        <v>485</v>
      </c>
      <c r="E54" s="163">
        <f>E53+E52</f>
        <v>493</v>
      </c>
      <c r="F54" s="164">
        <f>F53+F52</f>
        <v>1023</v>
      </c>
      <c r="G54" s="163">
        <f>SUBTOTAL(9,G52:G53)</f>
        <v>-8</v>
      </c>
      <c r="H54" s="164">
        <f>SUBTOTAL(9,H52:H53)</f>
        <v>-538</v>
      </c>
      <c r="I54" s="145">
        <f>G54/D54</f>
        <v>-1.6494845360824743E-2</v>
      </c>
      <c r="J54" s="146">
        <f>H54/D54</f>
        <v>-1.109278350515464</v>
      </c>
      <c r="N54">
        <v>2027</v>
      </c>
      <c r="P54" t="s">
        <v>158</v>
      </c>
    </row>
    <row r="55" spans="3:17" ht="15" customHeight="1">
      <c r="C55" s="125" t="s">
        <v>146</v>
      </c>
      <c r="D55" s="126">
        <f>D49+D52</f>
        <v>761</v>
      </c>
      <c r="E55" s="127">
        <f t="shared" ref="E55:H56" si="30">E52+E49</f>
        <v>801</v>
      </c>
      <c r="F55" s="127">
        <f t="shared" si="30"/>
        <v>1707</v>
      </c>
      <c r="G55" s="128">
        <f t="shared" si="30"/>
        <v>-40</v>
      </c>
      <c r="H55" s="159">
        <f t="shared" si="30"/>
        <v>-946</v>
      </c>
      <c r="I55" s="160">
        <f>G55/D55</f>
        <v>-5.2562417871222074E-2</v>
      </c>
      <c r="J55" s="129">
        <f>H55/D55</f>
        <v>-1.2431011826544021</v>
      </c>
    </row>
    <row r="56" spans="3:17" ht="15" customHeight="1">
      <c r="C56" s="125" t="s">
        <v>145</v>
      </c>
      <c r="D56" s="126">
        <f>D53+D50</f>
        <v>756</v>
      </c>
      <c r="E56" s="127">
        <f t="shared" si="30"/>
        <v>854</v>
      </c>
      <c r="F56" s="127">
        <f t="shared" si="30"/>
        <v>1766</v>
      </c>
      <c r="G56" s="125">
        <f t="shared" si="30"/>
        <v>-98</v>
      </c>
      <c r="H56" s="127">
        <f t="shared" si="30"/>
        <v>-1010</v>
      </c>
      <c r="I56" s="158">
        <f>G56/D56</f>
        <v>-0.12962962962962962</v>
      </c>
      <c r="J56" s="130">
        <f>H56/D56</f>
        <v>-1.335978835978836</v>
      </c>
      <c r="N56">
        <v>2028</v>
      </c>
    </row>
    <row r="57" spans="3:17" ht="15" customHeight="1">
      <c r="C57" s="131" t="s">
        <v>149</v>
      </c>
      <c r="D57" s="132">
        <f>SUBTOTAL(9,D55:D56)</f>
        <v>1517</v>
      </c>
      <c r="E57" s="133">
        <f>SUBTOTAL(9,E55:E56)</f>
        <v>1655</v>
      </c>
      <c r="F57" s="133">
        <f>SUBTOTAL(9,F55:F56)</f>
        <v>3473</v>
      </c>
      <c r="G57" s="131">
        <f>SUBTOTAL(9,G55:G56)</f>
        <v>-138</v>
      </c>
      <c r="H57" s="133">
        <f>SUBTOTAL(9,H55:H56)</f>
        <v>-1956</v>
      </c>
      <c r="I57" s="161">
        <f>G57/D57</f>
        <v>-9.0969017798286089E-2</v>
      </c>
      <c r="J57" s="134">
        <f>H57/D57</f>
        <v>-1.2893869479235334</v>
      </c>
    </row>
    <row r="60" spans="3:17" ht="15" customHeight="1">
      <c r="C60" t="s">
        <v>147</v>
      </c>
      <c r="D60" t="s">
        <v>148</v>
      </c>
    </row>
  </sheetData>
  <autoFilter ref="A3:AF20" xr:uid="{00000000-0009-0000-0000-000008000000}">
    <filterColumn colId="2">
      <filters>
        <filter val="OS"/>
      </filters>
    </filterColumn>
    <sortState xmlns:xlrd2="http://schemas.microsoft.com/office/spreadsheetml/2017/richdata2" ref="A4:AF20">
      <sortCondition descending="1" ref="P3:P20"/>
    </sortState>
  </autoFilter>
  <mergeCells count="14">
    <mergeCell ref="AE1:AF1"/>
    <mergeCell ref="AE2:AF2"/>
    <mergeCell ref="I1:Q1"/>
    <mergeCell ref="R1:V1"/>
    <mergeCell ref="AB2:AD2"/>
    <mergeCell ref="W1:AD1"/>
    <mergeCell ref="R2:V2"/>
    <mergeCell ref="W2:AA2"/>
    <mergeCell ref="O2:Q2"/>
    <mergeCell ref="D2:H2"/>
    <mergeCell ref="E47:F47"/>
    <mergeCell ref="G47:H47"/>
    <mergeCell ref="I47:J47"/>
    <mergeCell ref="I2:N2"/>
  </mergeCells>
  <pageMargins left="0.7" right="0.7" top="0.75" bottom="0.75" header="0.3" footer="0.3"/>
  <pageSetup orientation="portrait" horizontalDpi="4294967295" verticalDpi="4294967295" r:id="rId1"/>
  <drawing r:id="rId2"/>
</worksheet>
</file>

<file path=docMetadata/LabelInfo.xml><?xml version="1.0" encoding="utf-8"?>
<clbl:labelList xmlns:clbl="http://schemas.microsoft.com/office/2020/mipLabelMetadata">
  <clbl:label id="{c4893c79-056d-44f5-9e05-582500cb3434}" enabled="1" method="Standard" siteId="{cdb191c8-fc03-4343-aead-2808b21fd51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3 Jahres Vergleich</vt:lpstr>
      <vt:lpstr>25 24 Auswahl </vt:lpstr>
      <vt:lpstr>23 24 Auswahl</vt:lpstr>
      <vt:lpstr>Pivot 23 24 Anwahlverhalten</vt:lpstr>
      <vt:lpstr>23 24 Anwahlverhalten</vt:lpstr>
      <vt:lpstr>22 23 An-Auswahl</vt:lpstr>
      <vt:lpstr>Sheet3</vt:lpstr>
      <vt:lpstr>Sheet2</vt:lpstr>
      <vt:lpstr>23 24 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Schmitt-Knauer, Walter (DE)</dc:creator>
  <cp:lastModifiedBy>Walter Schmitt-Knauer (DE)</cp:lastModifiedBy>
  <dcterms:created xsi:type="dcterms:W3CDTF">2023-10-06T09:38:57Z</dcterms:created>
  <dcterms:modified xsi:type="dcterms:W3CDTF">2025-01-21T13:32:11Z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893c79-056d-44f5-9e05-582500cb3434_Enabled">
    <vt:lpwstr>true</vt:lpwstr>
  </property>
  <property fmtid="{D5CDD505-2E9C-101B-9397-08002B2CF9AE}" pid="3" name="MSIP_Label_c4893c79-056d-44f5-9e05-582500cb3434_SetDate">
    <vt:lpwstr>2023-10-06T10:56:56Z</vt:lpwstr>
  </property>
  <property fmtid="{D5CDD505-2E9C-101B-9397-08002B2CF9AE}" pid="4" name="MSIP_Label_c4893c79-056d-44f5-9e05-582500cb3434_Method">
    <vt:lpwstr>Standard</vt:lpwstr>
  </property>
  <property fmtid="{D5CDD505-2E9C-101B-9397-08002B2CF9AE}" pid="5" name="MSIP_Label_c4893c79-056d-44f5-9e05-582500cb3434_Name">
    <vt:lpwstr>BUSINESS USE Only</vt:lpwstr>
  </property>
  <property fmtid="{D5CDD505-2E9C-101B-9397-08002B2CF9AE}" pid="6" name="MSIP_Label_c4893c79-056d-44f5-9e05-582500cb3434_SiteId">
    <vt:lpwstr>cdb191c8-fc03-4343-aead-2808b21fd513</vt:lpwstr>
  </property>
  <property fmtid="{D5CDD505-2E9C-101B-9397-08002B2CF9AE}" pid="7" name="MSIP_Label_c4893c79-056d-44f5-9e05-582500cb3434_ActionId">
    <vt:lpwstr>3a1345f1-2993-4d6e-98bd-2e7d0a6aeaff</vt:lpwstr>
  </property>
  <property fmtid="{D5CDD505-2E9C-101B-9397-08002B2CF9AE}" pid="8" name="MSIP_Label_c4893c79-056d-44f5-9e05-582500cb3434_ContentBits">
    <vt:lpwstr>0</vt:lpwstr>
  </property>
</Properties>
</file>